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Publikationen\Diverses_extern\"/>
    </mc:Choice>
  </mc:AlternateContent>
  <xr:revisionPtr revIDLastSave="0" documentId="13_ncr:1_{4DDDF228-6F0C-4FAB-BCE3-7717D738D0DF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Bewertung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1" l="1"/>
  <c r="AB38" i="1"/>
  <c r="AD38" i="1" s="1"/>
  <c r="AB39" i="1" l="1"/>
  <c r="AB40" i="1" l="1"/>
  <c r="P18" i="1"/>
  <c r="AC30" i="1" s="1"/>
  <c r="P27" i="1" l="1"/>
  <c r="P26" i="1"/>
  <c r="P36" i="1"/>
  <c r="AB37" i="1" l="1"/>
  <c r="AB30" i="1"/>
  <c r="P41" i="1"/>
  <c r="V64" i="1"/>
  <c r="W64" i="1"/>
  <c r="X64" i="1" s="1"/>
  <c r="AB25" i="1" l="1"/>
  <c r="AB26" i="1" l="1"/>
  <c r="AB27" i="1" s="1"/>
  <c r="W27" i="1"/>
  <c r="Y71" i="1"/>
  <c r="AA71" i="1" s="1"/>
  <c r="H32" i="1" s="1"/>
  <c r="X70" i="1"/>
  <c r="Z70" i="1" s="1"/>
  <c r="U42" i="1"/>
  <c r="A60" i="1"/>
  <c r="V42" i="1"/>
  <c r="P64" i="1"/>
  <c r="P33" i="1"/>
  <c r="P32" i="1"/>
  <c r="J75" i="1"/>
  <c r="J74" i="1"/>
  <c r="J73" i="1"/>
  <c r="J72" i="1"/>
  <c r="J71" i="1"/>
  <c r="J70" i="1"/>
  <c r="I64" i="1"/>
  <c r="T9" i="1"/>
  <c r="W10" i="1"/>
  <c r="T10" i="1" s="1"/>
  <c r="W55" i="1"/>
  <c r="W9" i="1"/>
  <c r="Y47" i="1"/>
  <c r="M14" i="1"/>
  <c r="K77" i="1"/>
  <c r="W53" i="1"/>
  <c r="W54" i="1"/>
  <c r="W56" i="1" l="1"/>
  <c r="AB32" i="1"/>
  <c r="M75" i="1"/>
  <c r="M74" i="1"/>
  <c r="M72" i="1"/>
  <c r="M73" i="1"/>
  <c r="M70" i="1"/>
  <c r="M71" i="1"/>
  <c r="V40" i="1"/>
  <c r="Y62" i="1"/>
  <c r="U40" i="1"/>
  <c r="U46" i="1" s="1"/>
  <c r="AC47" i="1" s="1"/>
  <c r="T11" i="1"/>
  <c r="A64" i="1"/>
  <c r="U32" i="1"/>
  <c r="A62" i="1"/>
  <c r="H33" i="1"/>
  <c r="K45" i="1" l="1"/>
  <c r="AB33" i="1"/>
  <c r="P34" i="1"/>
  <c r="Y56" i="1"/>
  <c r="AB34" i="1" l="1"/>
  <c r="P35" i="1"/>
  <c r="AB35" i="1" l="1"/>
  <c r="P39" i="1" s="1"/>
  <c r="AB36" i="1" s="1"/>
  <c r="P37" i="1"/>
  <c r="AB41" i="1" s="1"/>
  <c r="P40" i="1" s="1"/>
  <c r="P42" i="1" l="1"/>
  <c r="P43" i="1" s="1"/>
  <c r="P47" i="1" l="1"/>
  <c r="P44" i="1"/>
  <c r="U47" i="1" s="1"/>
  <c r="Y52" i="1"/>
  <c r="U60" i="1" l="1"/>
  <c r="V62" i="1" s="1"/>
  <c r="P49" i="1"/>
  <c r="X62" i="1" l="1"/>
  <c r="P57" i="1"/>
  <c r="P45" i="1" l="1"/>
  <c r="G74" i="1"/>
  <c r="K74" i="1" s="1"/>
  <c r="G72" i="1"/>
  <c r="K72" i="1" s="1"/>
  <c r="G75" i="1"/>
  <c r="K75" i="1" s="1"/>
  <c r="G73" i="1"/>
  <c r="K73" i="1" s="1"/>
  <c r="G70" i="1"/>
  <c r="K70" i="1" s="1"/>
  <c r="G71" i="1"/>
  <c r="K71" i="1" s="1"/>
</calcChain>
</file>

<file path=xl/sharedStrings.xml><?xml version="1.0" encoding="utf-8"?>
<sst xmlns="http://schemas.openxmlformats.org/spreadsheetml/2006/main" count="118" uniqueCount="99">
  <si>
    <t>Angaben zur juristischen Person</t>
  </si>
  <si>
    <t>Akt Nr.:</t>
  </si>
  <si>
    <t>PEID Nr.:</t>
  </si>
  <si>
    <t>von:</t>
  </si>
  <si>
    <t>bis:</t>
  </si>
  <si>
    <t>Bilanzwährung</t>
  </si>
  <si>
    <t>Kapitalisierungszinssatz</t>
  </si>
  <si>
    <t>CHF</t>
  </si>
  <si>
    <t>Anteil
in %</t>
  </si>
  <si>
    <t>Berechnung Verkehrs-
wert gemäss Anteil</t>
  </si>
  <si>
    <t>Pauschal-
abzug</t>
  </si>
  <si>
    <t>Übertrag in Steuererklärung der/des Inhabers/s</t>
  </si>
  <si>
    <t>Inhaber (Name/Vorname)</t>
  </si>
  <si>
    <t>Pauschalabzug für Minderheitsbeteiligung</t>
  </si>
  <si>
    <t>Beteiligung von / bis</t>
  </si>
  <si>
    <t>Pauschal-Abzug</t>
  </si>
  <si>
    <t>&lt;20%</t>
  </si>
  <si>
    <t>&gt;=20% - &lt;50%</t>
  </si>
  <si>
    <t>&gt;=50%</t>
  </si>
  <si>
    <t>Vermögenswert/e Inhaber/in</t>
  </si>
  <si>
    <t>Euro</t>
  </si>
  <si>
    <t>USD</t>
  </si>
  <si>
    <t>GBP</t>
  </si>
  <si>
    <t>Aktiv</t>
  </si>
  <si>
    <t>Passiv</t>
  </si>
  <si>
    <t>Firmenname:</t>
  </si>
  <si>
    <t>Dauer des Geschäftsjahres</t>
  </si>
  <si>
    <t>Reingewinn (+) / Reinverlust (-) Vorjahr</t>
  </si>
  <si>
    <t>Reingewinn (+) / Reinverlust (-) laufendes Jahr</t>
  </si>
  <si>
    <t>Sitz:</t>
  </si>
  <si>
    <t>Gewichteter Reingewinn ((RG laufendes Jahr x 2 + Vorjahr)/3)</t>
  </si>
  <si>
    <t>Ja</t>
  </si>
  <si>
    <t>Nein</t>
  </si>
  <si>
    <t>Unternehmensbewertung</t>
  </si>
  <si>
    <t>Handelt es sich bei dem zu bewertenden Unternehmen um eine</t>
  </si>
  <si>
    <t>Massgebender Firmenwert:</t>
  </si>
  <si>
    <t>FW-Kurs</t>
  </si>
  <si>
    <t>Dauer des Vorjahres</t>
  </si>
  <si>
    <t>Anzahl Tage</t>
  </si>
  <si>
    <t>LJ</t>
  </si>
  <si>
    <t>VJ</t>
  </si>
  <si>
    <t>Summe</t>
  </si>
  <si>
    <t>Ertragswert</t>
  </si>
  <si>
    <t>Anzahl Jahre</t>
  </si>
  <si>
    <t>(abgerundet) CHF</t>
  </si>
  <si>
    <t>Periodenergebnis</t>
  </si>
  <si>
    <t>Var1</t>
  </si>
  <si>
    <t>Var2</t>
  </si>
  <si>
    <t>Var3</t>
  </si>
  <si>
    <t>davon Nettoergebnis nicht betriebsnotwendiges Vermögen 
Gewinn (+) / Verlust (-)</t>
  </si>
  <si>
    <t>Massgebender Reingewinn (nach Risikoabschlag von 15%)</t>
  </si>
  <si>
    <t>Unternehmenswert (Praktikermethode) nach Anhang 1 Bst. A Ziffer 1 SteV in CHF</t>
  </si>
  <si>
    <t>Unternehmenswert (Praktikermethode) nach Anhang 1 Bst. A Ziffer 1 SteV in Bilanzwährung</t>
  </si>
  <si>
    <t xml:space="preserve"> - Holding-, Finanz- oder Immobiliengesellschaft (Anhang 1 Bst. B SteV)</t>
  </si>
  <si>
    <t xml:space="preserve"> - Gesellschaft in Liquidation oder inaktive Gesellschaft (Anhang 1 Bst. B SteV)</t>
  </si>
  <si>
    <t xml:space="preserve"> - neu gegründete Gesellschaft (Anhang 1 Bst. A Ziffer 2 SteV)</t>
  </si>
  <si>
    <t xml:space="preserve"> - Gesellschaft, die der Aufsicht der FMA unterstellt ist (Anhang 1 Bst. A Ziffer 2 SteV)</t>
  </si>
  <si>
    <t>Beachten Sie bitte Art.7a SteV zur Bewertung von Unternehmensanteilen ohne Kursnotiz</t>
  </si>
  <si>
    <t>Substanzwert nach Anhang 1 Bst. A Ziffer 3 SteV</t>
  </si>
  <si>
    <r>
      <t xml:space="preserve">A/P
</t>
    </r>
    <r>
      <rPr>
        <b/>
        <sz val="7"/>
        <rFont val="Calibri"/>
        <family val="2"/>
      </rPr>
      <t>(aus Sicht JP)</t>
    </r>
  </si>
  <si>
    <t>Firmenwert
Ziff.3.3.</t>
  </si>
  <si>
    <t>Dividenden
Ziff 3.4.</t>
  </si>
  <si>
    <t>Darlehen
Ziff.3.4. od. 5</t>
  </si>
  <si>
    <t>davon nicht betriebsnotwendige Vermögenswerte/Forderung Anteilsinhaber (+)</t>
  </si>
  <si>
    <r>
      <t xml:space="preserve">1  </t>
    </r>
    <r>
      <rPr>
        <sz val="9"/>
        <rFont val="Calibri"/>
        <family val="2"/>
      </rPr>
      <t>Mindestens Grundkapital und gesetzliche Reserven, falls nicht betriebsnotwendige Vermögenswerte/Forderung Anteilsinhaber den Substanzwert übersteigen.</t>
    </r>
  </si>
  <si>
    <r>
      <t xml:space="preserve">2  </t>
    </r>
    <r>
      <rPr>
        <sz val="9"/>
        <rFont val="Calibri"/>
        <family val="2"/>
      </rPr>
      <t>Maximal das Total nicht betriebsnotwendiger Vermögenswerte/Forderung Anteilsinhaber, mindestens Substanzwert abzüglich Grundkapital und gesetzlicher Reserven.</t>
    </r>
  </si>
  <si>
    <t>Einbez., im Handelsreg. Eingetr. Kaptial, PS-Kaptial, Genossenschafts- u. Stammkapital</t>
  </si>
  <si>
    <t>Reserven (gesetzliche und freie Reserven) / Zuwendungen bzw. Nachstiftungen des Errichters</t>
  </si>
  <si>
    <t>Gewinn (+) / Verlustvortrag (-)</t>
  </si>
  <si>
    <t>Reingewinn (+) / Reinverlust (-) gemäss handelsrechtlicher Erfolgsrechnung</t>
  </si>
  <si>
    <t>Eigenkapital (Handelsrechlich)</t>
  </si>
  <si>
    <t>Ausschüttungen aus dem abgeschlossenen Geschäftsjahr gemäss Beschluss (-)</t>
  </si>
  <si>
    <t>Bestand versteuerter stiller Reserven per Ende Geschäftsjahr</t>
  </si>
  <si>
    <t>Bestand nicht verbuchter Abschr., Wertberichtigungen und Rückstellungen per Ende Geschäftsjahr</t>
  </si>
  <si>
    <t>Stille Reserven Beteiligunen</t>
  </si>
  <si>
    <t>Stille Reserven Diverses</t>
  </si>
  <si>
    <t>Abzüglich / Zuzüglich</t>
  </si>
  <si>
    <t>Substanzwert in CHF</t>
  </si>
  <si>
    <t>Substanzwert wenn negativ dann CHF 0</t>
  </si>
  <si>
    <t>Substanzwert in Währung</t>
  </si>
  <si>
    <t>NBV Maximal</t>
  </si>
  <si>
    <t>Gewichteter Reingewinn</t>
  </si>
  <si>
    <t>Gew. Reingew. Nach Risikoabschlag</t>
  </si>
  <si>
    <t>Ertragswert 1x</t>
  </si>
  <si>
    <t>Ertragswert 2x</t>
  </si>
  <si>
    <t>Summe Substanzwert / 2 x Ertragswert</t>
  </si>
  <si>
    <t>Betrieblicher Unternehmenswert</t>
  </si>
  <si>
    <t>Unternehmenswert mind.</t>
  </si>
  <si>
    <t>mind. jedoch 60% des (betrieblichen) Substanzwerts</t>
  </si>
  <si>
    <t>Betrieblicher Unternehmenswert ((Substanz- / Ertragswert - Nicht betriebsnotwendige Vermögenswerte)/3)</t>
  </si>
  <si>
    <t>Nicht betriebsnotwendige Vermögenswerte (+)</t>
  </si>
  <si>
    <t>Unternehmenswert (Gewichtung Substanz- und Ertragswert)</t>
  </si>
  <si>
    <t>Unternehmenswert (Mindestwert)</t>
  </si>
  <si>
    <t>Massbebender Verkehrswert</t>
  </si>
  <si>
    <t>Max. Reserven vom Akienkapital</t>
  </si>
  <si>
    <t>gesetzliche Reserven</t>
  </si>
  <si>
    <t>gesetzliche Reserven zur Ermittl. NBV</t>
  </si>
  <si>
    <t>Hilfsformular zur Bewertung von Unternehmensanteilen ohne Kursnotiz (Steuerjahr 2026)</t>
  </si>
  <si>
    <r>
      <t xml:space="preserve">Der Unternehmenswert ist auf den 1. Januar des Steuerjahres zu ermitteln. Der Bewertung ist die letzte vor diesem Stichtag abgeschlossene Jahresrechnung zu Grunde zu legen. Beispiel: </t>
    </r>
    <r>
      <rPr>
        <b/>
        <sz val="12"/>
        <rFont val="Calibri"/>
        <family val="2"/>
      </rPr>
      <t>Für das Steuerjahr 2026</t>
    </r>
    <r>
      <rPr>
        <sz val="12"/>
        <rFont val="Calibri"/>
        <family val="2"/>
      </rPr>
      <t xml:space="preserve"> ist der Unternehmenswert zum 1. Januar 2026 zu ermitteln. Schliesst das Geschäftsjahr mit dem Kalenderjahr, </t>
    </r>
    <r>
      <rPr>
        <b/>
        <sz val="12"/>
        <rFont val="Calibri"/>
        <family val="2"/>
      </rPr>
      <t>so ist die Jahresrechnung per 31. Dezember 2025</t>
    </r>
    <r>
      <rPr>
        <sz val="12"/>
        <rFont val="Calibri"/>
        <family val="2"/>
      </rPr>
      <t xml:space="preserve"> massgebend. Sofern ein Geschäftsjahr nicht 12 Monate umfasst, ist das entsprechende Rechnungsergebnis auf 12 Monate umzurechnen.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</si>
</sst>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0.000%"/>
    <numFmt numFmtId="167" formatCode="&quot;CHF&quot;\ #,##0"/>
  </numFmts>
  <fonts count="26" x14ac:knownFonts="1">
    <font>
      <sz val="12"/>
      <name val="Calibri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3"/>
      <name val="Calibri"/>
      <family val="2"/>
    </font>
    <font>
      <i/>
      <sz val="12"/>
      <name val="Calibri"/>
      <family val="2"/>
    </font>
    <font>
      <sz val="12"/>
      <color indexed="10"/>
      <name val="Calibri"/>
      <family val="2"/>
    </font>
    <font>
      <sz val="8"/>
      <name val="Calibri"/>
      <family val="2"/>
    </font>
    <font>
      <sz val="12"/>
      <name val="Bryant Medium"/>
      <family val="3"/>
    </font>
    <font>
      <b/>
      <sz val="7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167" fontId="0" fillId="0" borderId="0" xfId="0" applyNumberFormat="1"/>
    <xf numFmtId="0" fontId="1" fillId="0" borderId="0" xfId="0" applyFont="1"/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0" xfId="0" applyFont="1"/>
    <xf numFmtId="0" fontId="16" fillId="0" borderId="22" xfId="0" applyFont="1" applyBorder="1" applyAlignment="1">
      <alignment horizontal="left"/>
    </xf>
    <xf numFmtId="0" fontId="16" fillId="0" borderId="23" xfId="0" applyFont="1" applyBorder="1"/>
    <xf numFmtId="0" fontId="16" fillId="0" borderId="23" xfId="0" applyFont="1" applyBorder="1" applyAlignment="1">
      <alignment horizontal="right"/>
    </xf>
    <xf numFmtId="0" fontId="16" fillId="0" borderId="24" xfId="0" applyFont="1" applyBorder="1"/>
    <xf numFmtId="0" fontId="11" fillId="0" borderId="0" xfId="0" applyFont="1"/>
    <xf numFmtId="0" fontId="16" fillId="0" borderId="25" xfId="0" applyFont="1" applyBorder="1"/>
    <xf numFmtId="0" fontId="16" fillId="0" borderId="26" xfId="0" applyFont="1" applyBorder="1"/>
    <xf numFmtId="0" fontId="16" fillId="0" borderId="26" xfId="0" applyFont="1" applyBorder="1" applyAlignment="1">
      <alignment horizontal="right"/>
    </xf>
    <xf numFmtId="14" fontId="16" fillId="0" borderId="26" xfId="0" applyNumberFormat="1" applyFont="1" applyBorder="1"/>
    <xf numFmtId="14" fontId="16" fillId="0" borderId="26" xfId="0" applyNumberFormat="1" applyFont="1" applyBorder="1" applyAlignment="1">
      <alignment horizontal="right"/>
    </xf>
    <xf numFmtId="0" fontId="16" fillId="0" borderId="27" xfId="0" applyFont="1" applyBorder="1"/>
    <xf numFmtId="0" fontId="16" fillId="0" borderId="28" xfId="0" applyFont="1" applyBorder="1"/>
    <xf numFmtId="0" fontId="16" fillId="0" borderId="29" xfId="0" applyFont="1" applyBorder="1"/>
    <xf numFmtId="0" fontId="16" fillId="0" borderId="29" xfId="0" applyFont="1" applyBorder="1" applyAlignment="1">
      <alignment horizontal="right"/>
    </xf>
    <xf numFmtId="14" fontId="16" fillId="0" borderId="29" xfId="0" applyNumberFormat="1" applyFont="1" applyBorder="1"/>
    <xf numFmtId="14" fontId="16" fillId="0" borderId="29" xfId="0" applyNumberFormat="1" applyFont="1" applyBorder="1" applyAlignment="1">
      <alignment horizontal="right"/>
    </xf>
    <xf numFmtId="0" fontId="16" fillId="0" borderId="30" xfId="0" applyFont="1" applyBorder="1"/>
    <xf numFmtId="0" fontId="12" fillId="0" borderId="0" xfId="0" applyFont="1"/>
    <xf numFmtId="0" fontId="0" fillId="0" borderId="4" xfId="0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/>
    <xf numFmtId="14" fontId="16" fillId="0" borderId="0" xfId="0" applyNumberFormat="1" applyFont="1"/>
    <xf numFmtId="3" fontId="16" fillId="0" borderId="0" xfId="0" applyNumberFormat="1" applyFont="1" applyAlignment="1">
      <alignment horizontal="right"/>
    </xf>
    <xf numFmtId="0" fontId="1" fillId="0" borderId="1" xfId="0" applyFont="1" applyBorder="1"/>
    <xf numFmtId="0" fontId="16" fillId="0" borderId="2" xfId="0" applyFont="1" applyBorder="1"/>
    <xf numFmtId="0" fontId="16" fillId="0" borderId="0" xfId="0" applyFont="1" applyAlignment="1">
      <alignment horizontal="left" vertical="center"/>
    </xf>
    <xf numFmtId="167" fontId="16" fillId="0" borderId="12" xfId="0" applyNumberFormat="1" applyFont="1" applyBorder="1"/>
    <xf numFmtId="3" fontId="16" fillId="0" borderId="0" xfId="0" applyNumberFormat="1" applyFont="1"/>
    <xf numFmtId="0" fontId="7" fillId="0" borderId="0" xfId="0" applyFont="1"/>
    <xf numFmtId="167" fontId="7" fillId="0" borderId="12" xfId="0" applyNumberFormat="1" applyFont="1" applyBorder="1"/>
    <xf numFmtId="3" fontId="7" fillId="0" borderId="0" xfId="0" applyNumberFormat="1" applyFont="1"/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167" fontId="0" fillId="0" borderId="12" xfId="0" applyNumberFormat="1" applyBorder="1"/>
    <xf numFmtId="0" fontId="9" fillId="0" borderId="1" xfId="0" applyFont="1" applyBorder="1"/>
    <xf numFmtId="0" fontId="17" fillId="0" borderId="0" xfId="0" applyFont="1"/>
    <xf numFmtId="0" fontId="17" fillId="0" borderId="2" xfId="0" applyFont="1" applyBorder="1"/>
    <xf numFmtId="3" fontId="16" fillId="0" borderId="0" xfId="0" applyNumberFormat="1" applyFont="1" applyAlignment="1">
      <alignment horizontal="left" vertical="center"/>
    </xf>
    <xf numFmtId="167" fontId="16" fillId="4" borderId="12" xfId="0" applyNumberFormat="1" applyFont="1" applyFill="1" applyBorder="1"/>
    <xf numFmtId="3" fontId="0" fillId="0" borderId="0" xfId="0" applyNumberFormat="1"/>
    <xf numFmtId="14" fontId="20" fillId="0" borderId="0" xfId="0" applyNumberFormat="1" applyFont="1" applyAlignment="1">
      <alignment horizontal="right"/>
    </xf>
    <xf numFmtId="14" fontId="0" fillId="0" borderId="0" xfId="0" applyNumberFormat="1"/>
    <xf numFmtId="167" fontId="1" fillId="0" borderId="12" xfId="0" applyNumberFormat="1" applyFont="1" applyBorder="1"/>
    <xf numFmtId="3" fontId="1" fillId="0" borderId="0" xfId="0" applyNumberFormat="1" applyFont="1"/>
    <xf numFmtId="0" fontId="16" fillId="0" borderId="0" xfId="0" applyFont="1" applyAlignment="1">
      <alignment horizontal="right"/>
    </xf>
    <xf numFmtId="167" fontId="8" fillId="0" borderId="12" xfId="0" applyNumberFormat="1" applyFont="1" applyBorder="1"/>
    <xf numFmtId="9" fontId="16" fillId="0" borderId="0" xfId="0" applyNumberFormat="1" applyFont="1" applyAlignment="1">
      <alignment horizontal="right"/>
    </xf>
    <xf numFmtId="9" fontId="0" fillId="0" borderId="0" xfId="0" applyNumberFormat="1"/>
    <xf numFmtId="0" fontId="8" fillId="0" borderId="1" xfId="0" applyFont="1" applyBorder="1"/>
    <xf numFmtId="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3" fontId="16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19" fillId="0" borderId="0" xfId="0" applyFont="1"/>
    <xf numFmtId="3" fontId="19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3" fontId="16" fillId="0" borderId="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6" fillId="0" borderId="5" xfId="0" applyFont="1" applyBorder="1"/>
    <xf numFmtId="0" fontId="8" fillId="0" borderId="1" xfId="0" applyFont="1" applyBorder="1" applyAlignment="1">
      <alignment vertic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0" fillId="0" borderId="8" xfId="0" applyBorder="1"/>
    <xf numFmtId="0" fontId="0" fillId="0" borderId="9" xfId="0" applyBorder="1"/>
    <xf numFmtId="0" fontId="16" fillId="0" borderId="9" xfId="0" applyFont="1" applyBorder="1"/>
    <xf numFmtId="0" fontId="16" fillId="0" borderId="10" xfId="0" applyFont="1" applyBorder="1"/>
    <xf numFmtId="0" fontId="16" fillId="0" borderId="31" xfId="0" applyFont="1" applyBorder="1"/>
    <xf numFmtId="0" fontId="0" fillId="0" borderId="0" xfId="0" applyAlignment="1">
      <alignment horizontal="right"/>
    </xf>
    <xf numFmtId="14" fontId="9" fillId="0" borderId="3" xfId="0" applyNumberFormat="1" applyFont="1" applyBorder="1"/>
    <xf numFmtId="0" fontId="2" fillId="0" borderId="4" xfId="0" applyFont="1" applyBorder="1"/>
    <xf numFmtId="14" fontId="19" fillId="0" borderId="0" xfId="0" applyNumberFormat="1" applyFont="1" applyAlignment="1">
      <alignment horizontal="right"/>
    </xf>
    <xf numFmtId="0" fontId="17" fillId="0" borderId="4" xfId="0" applyFont="1" applyBorder="1"/>
    <xf numFmtId="0" fontId="17" fillId="0" borderId="5" xfId="0" applyFont="1" applyBorder="1"/>
    <xf numFmtId="14" fontId="8" fillId="0" borderId="1" xfId="0" applyNumberFormat="1" applyFont="1" applyBorder="1"/>
    <xf numFmtId="14" fontId="16" fillId="0" borderId="0" xfId="0" applyNumberFormat="1" applyFont="1" applyAlignment="1">
      <alignment horizontal="right"/>
    </xf>
    <xf numFmtId="3" fontId="16" fillId="0" borderId="1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9" fillId="0" borderId="6" xfId="0" applyFont="1" applyBorder="1"/>
    <xf numFmtId="0" fontId="0" fillId="0" borderId="7" xfId="0" applyBorder="1"/>
    <xf numFmtId="0" fontId="16" fillId="0" borderId="7" xfId="0" applyFont="1" applyBorder="1"/>
    <xf numFmtId="0" fontId="16" fillId="0" borderId="13" xfId="0" applyFont="1" applyBorder="1"/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9" fontId="16" fillId="0" borderId="15" xfId="0" applyNumberFormat="1" applyFont="1" applyBorder="1" applyAlignment="1">
      <alignment horizontal="center"/>
    </xf>
    <xf numFmtId="9" fontId="16" fillId="0" borderId="12" xfId="0" applyNumberFormat="1" applyFont="1" applyBorder="1" applyAlignment="1">
      <alignment horizontal="center"/>
    </xf>
    <xf numFmtId="9" fontId="16" fillId="0" borderId="17" xfId="0" applyNumberFormat="1" applyFont="1" applyBorder="1" applyAlignment="1">
      <alignment horizontal="center"/>
    </xf>
    <xf numFmtId="0" fontId="9" fillId="0" borderId="3" xfId="0" applyFont="1" applyBorder="1"/>
    <xf numFmtId="0" fontId="0" fillId="0" borderId="5" xfId="0" applyBorder="1"/>
    <xf numFmtId="0" fontId="2" fillId="0" borderId="1" xfId="0" applyFont="1" applyBorder="1"/>
    <xf numFmtId="0" fontId="0" fillId="0" borderId="2" xfId="0" applyBorder="1"/>
    <xf numFmtId="166" fontId="0" fillId="0" borderId="0" xfId="0" applyNumberFormat="1"/>
    <xf numFmtId="0" fontId="0" fillId="0" borderId="10" xfId="0" applyBorder="1"/>
    <xf numFmtId="0" fontId="23" fillId="0" borderId="0" xfId="0" applyFont="1"/>
    <xf numFmtId="0" fontId="8" fillId="0" borderId="0" xfId="0" applyFont="1"/>
    <xf numFmtId="3" fontId="16" fillId="0" borderId="12" xfId="0" applyNumberFormat="1" applyFont="1" applyBorder="1" applyAlignment="1" applyProtection="1">
      <alignment horizontal="center"/>
      <protection locked="0"/>
    </xf>
    <xf numFmtId="164" fontId="16" fillId="0" borderId="15" xfId="0" applyNumberFormat="1" applyFont="1" applyBorder="1" applyAlignment="1" applyProtection="1">
      <alignment horizontal="center"/>
      <protection locked="0"/>
    </xf>
    <xf numFmtId="164" fontId="16" fillId="0" borderId="12" xfId="0" applyNumberFormat="1" applyFont="1" applyBorder="1" applyAlignment="1" applyProtection="1">
      <alignment horizontal="center"/>
      <protection locked="0"/>
    </xf>
    <xf numFmtId="164" fontId="16" fillId="0" borderId="17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18" xfId="0" applyFont="1" applyBorder="1" applyProtection="1">
      <protection locked="0"/>
    </xf>
    <xf numFmtId="3" fontId="16" fillId="0" borderId="15" xfId="0" applyNumberFormat="1" applyFont="1" applyBorder="1" applyAlignment="1">
      <alignment horizontal="right"/>
    </xf>
    <xf numFmtId="3" fontId="16" fillId="0" borderId="16" xfId="0" applyNumberFormat="1" applyFont="1" applyBorder="1" applyAlignment="1">
      <alignment horizontal="right"/>
    </xf>
    <xf numFmtId="3" fontId="16" fillId="0" borderId="12" xfId="0" applyNumberFormat="1" applyFont="1" applyBorder="1" applyAlignment="1" applyProtection="1">
      <alignment horizontal="right"/>
      <protection locked="0"/>
    </xf>
    <xf numFmtId="0" fontId="4" fillId="0" borderId="4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9" fontId="4" fillId="0" borderId="12" xfId="0" applyNumberFormat="1" applyFont="1" applyBorder="1" applyAlignment="1">
      <alignment horizontal="center"/>
    </xf>
    <xf numFmtId="3" fontId="16" fillId="0" borderId="34" xfId="0" applyNumberFormat="1" applyFont="1" applyBorder="1" applyAlignment="1">
      <alignment horizontal="right"/>
    </xf>
    <xf numFmtId="3" fontId="16" fillId="0" borderId="20" xfId="0" applyNumberFormat="1" applyFont="1" applyBorder="1" applyAlignment="1">
      <alignment horizontal="right"/>
    </xf>
    <xf numFmtId="3" fontId="16" fillId="0" borderId="35" xfId="0" applyNumberFormat="1" applyFont="1" applyBorder="1" applyAlignment="1">
      <alignment horizontal="right"/>
    </xf>
    <xf numFmtId="3" fontId="16" fillId="0" borderId="40" xfId="0" applyNumberFormat="1" applyFont="1" applyBorder="1" applyAlignment="1">
      <alignment horizontal="right"/>
    </xf>
    <xf numFmtId="3" fontId="16" fillId="0" borderId="29" xfId="0" applyNumberFormat="1" applyFont="1" applyBorder="1" applyAlignment="1">
      <alignment horizontal="right"/>
    </xf>
    <xf numFmtId="3" fontId="16" fillId="0" borderId="46" xfId="0" applyNumberFormat="1" applyFont="1" applyBorder="1" applyAlignment="1">
      <alignment horizontal="right"/>
    </xf>
    <xf numFmtId="14" fontId="14" fillId="0" borderId="48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3" fontId="16" fillId="0" borderId="40" xfId="0" applyNumberFormat="1" applyFont="1" applyBorder="1" applyAlignment="1" applyProtection="1">
      <alignment horizontal="center"/>
      <protection locked="0"/>
    </xf>
    <xf numFmtId="3" fontId="16" fillId="0" borderId="29" xfId="0" applyNumberFormat="1" applyFont="1" applyBorder="1" applyAlignment="1" applyProtection="1">
      <alignment horizontal="center"/>
      <protection locked="0"/>
    </xf>
    <xf numFmtId="3" fontId="16" fillId="0" borderId="46" xfId="0" applyNumberFormat="1" applyFont="1" applyBorder="1" applyAlignment="1" applyProtection="1">
      <alignment horizontal="center"/>
      <protection locked="0"/>
    </xf>
    <xf numFmtId="3" fontId="16" fillId="0" borderId="32" xfId="0" applyNumberFormat="1" applyFont="1" applyBorder="1" applyAlignment="1" applyProtection="1">
      <alignment horizontal="center"/>
      <protection locked="0"/>
    </xf>
    <xf numFmtId="3" fontId="16" fillId="0" borderId="23" xfId="0" applyNumberFormat="1" applyFont="1" applyBorder="1" applyAlignment="1" applyProtection="1">
      <alignment horizontal="center"/>
      <protection locked="0"/>
    </xf>
    <xf numFmtId="3" fontId="16" fillId="0" borderId="33" xfId="0" applyNumberFormat="1" applyFont="1" applyBorder="1" applyAlignment="1" applyProtection="1">
      <alignment horizontal="center"/>
      <protection locked="0"/>
    </xf>
    <xf numFmtId="3" fontId="16" fillId="0" borderId="49" xfId="0" applyNumberFormat="1" applyFont="1" applyBorder="1" applyAlignment="1">
      <alignment horizontal="right"/>
    </xf>
    <xf numFmtId="3" fontId="16" fillId="0" borderId="50" xfId="0" applyNumberFormat="1" applyFont="1" applyBorder="1" applyAlignment="1">
      <alignment horizontal="right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44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14" fillId="0" borderId="45" xfId="0" applyFont="1" applyBorder="1" applyAlignment="1" applyProtection="1">
      <alignment horizontal="left"/>
      <protection locked="0"/>
    </xf>
    <xf numFmtId="0" fontId="18" fillId="0" borderId="3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4" fillId="0" borderId="28" xfId="0" applyFont="1" applyBorder="1" applyAlignment="1" applyProtection="1">
      <alignment horizontal="left"/>
      <protection locked="0"/>
    </xf>
    <xf numFmtId="0" fontId="14" fillId="0" borderId="29" xfId="0" applyFont="1" applyBorder="1" applyAlignment="1" applyProtection="1">
      <alignment horizontal="left"/>
      <protection locked="0"/>
    </xf>
    <xf numFmtId="0" fontId="14" fillId="0" borderId="46" xfId="0" applyFont="1" applyBorder="1" applyAlignment="1" applyProtection="1">
      <alignment horizontal="left"/>
      <protection locked="0"/>
    </xf>
    <xf numFmtId="14" fontId="0" fillId="0" borderId="0" xfId="0" applyNumberFormat="1" applyAlignment="1">
      <alignment horizontal="center"/>
    </xf>
    <xf numFmtId="14" fontId="0" fillId="0" borderId="44" xfId="0" applyNumberFormat="1" applyBorder="1" applyAlignment="1">
      <alignment horizontal="center"/>
    </xf>
    <xf numFmtId="14" fontId="16" fillId="0" borderId="0" xfId="0" applyNumberFormat="1" applyFont="1" applyAlignment="1">
      <alignment horizontal="left" vertical="center"/>
    </xf>
    <xf numFmtId="3" fontId="16" fillId="0" borderId="12" xfId="0" applyNumberFormat="1" applyFont="1" applyBorder="1" applyAlignment="1">
      <alignment horizontal="right"/>
    </xf>
    <xf numFmtId="3" fontId="16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justify" wrapText="1"/>
    </xf>
    <xf numFmtId="14" fontId="16" fillId="0" borderId="29" xfId="0" applyNumberFormat="1" applyFont="1" applyBorder="1" applyAlignment="1" applyProtection="1">
      <alignment horizontal="center"/>
      <protection locked="0"/>
    </xf>
    <xf numFmtId="0" fontId="16" fillId="0" borderId="12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3" fontId="16" fillId="0" borderId="15" xfId="0" applyNumberFormat="1" applyFont="1" applyBorder="1" applyAlignment="1" applyProtection="1">
      <alignment horizontal="right"/>
      <protection locked="0"/>
    </xf>
    <xf numFmtId="3" fontId="16" fillId="0" borderId="16" xfId="0" applyNumberFormat="1" applyFont="1" applyBorder="1" applyAlignment="1" applyProtection="1">
      <alignment horizontal="right"/>
      <protection locked="0"/>
    </xf>
    <xf numFmtId="3" fontId="16" fillId="0" borderId="32" xfId="0" applyNumberFormat="1" applyFont="1" applyBorder="1" applyAlignment="1" applyProtection="1">
      <alignment horizontal="right"/>
      <protection locked="0"/>
    </xf>
    <xf numFmtId="3" fontId="16" fillId="0" borderId="23" xfId="0" applyNumberFormat="1" applyFont="1" applyBorder="1" applyAlignment="1" applyProtection="1">
      <alignment horizontal="right"/>
      <protection locked="0"/>
    </xf>
    <xf numFmtId="3" fontId="16" fillId="0" borderId="2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6" fillId="0" borderId="23" xfId="0" applyFont="1" applyBorder="1" applyAlignment="1" applyProtection="1">
      <alignment horizontal="right"/>
      <protection locked="0"/>
    </xf>
    <xf numFmtId="0" fontId="16" fillId="0" borderId="24" xfId="0" applyFont="1" applyBorder="1" applyAlignment="1" applyProtection="1">
      <alignment horizontal="right"/>
      <protection locked="0"/>
    </xf>
    <xf numFmtId="0" fontId="14" fillId="3" borderId="41" xfId="0" applyFont="1" applyFill="1" applyBorder="1" applyAlignment="1" applyProtection="1">
      <alignment horizontal="center"/>
      <protection locked="0"/>
    </xf>
    <xf numFmtId="0" fontId="14" fillId="3" borderId="42" xfId="0" applyFont="1" applyFill="1" applyBorder="1" applyAlignment="1" applyProtection="1">
      <alignment horizontal="center"/>
      <protection locked="0"/>
    </xf>
    <xf numFmtId="0" fontId="14" fillId="3" borderId="43" xfId="0" applyFont="1" applyFill="1" applyBorder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left"/>
      <protection locked="0"/>
    </xf>
    <xf numFmtId="0" fontId="6" fillId="0" borderId="36" xfId="0" applyFont="1" applyBorder="1"/>
    <xf numFmtId="0" fontId="6" fillId="0" borderId="31" xfId="0" applyFont="1" applyBorder="1"/>
    <xf numFmtId="0" fontId="6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16" fillId="0" borderId="14" xfId="0" applyNumberFormat="1" applyFont="1" applyBorder="1" applyAlignment="1" applyProtection="1">
      <alignment horizontal="right"/>
      <protection locked="0"/>
    </xf>
    <xf numFmtId="14" fontId="16" fillId="0" borderId="23" xfId="0" applyNumberFormat="1" applyFont="1" applyBorder="1" applyAlignment="1" applyProtection="1">
      <alignment horizontal="center"/>
      <protection locked="0"/>
    </xf>
    <xf numFmtId="165" fontId="16" fillId="0" borderId="32" xfId="1" applyNumberFormat="1" applyFont="1" applyFill="1" applyBorder="1" applyProtection="1">
      <protection locked="0"/>
    </xf>
    <xf numFmtId="165" fontId="16" fillId="0" borderId="23" xfId="1" applyNumberFormat="1" applyFont="1" applyFill="1" applyBorder="1" applyProtection="1">
      <protection locked="0"/>
    </xf>
    <xf numFmtId="165" fontId="16" fillId="0" borderId="33" xfId="1" applyNumberFormat="1" applyFont="1" applyFill="1" applyBorder="1" applyProtection="1">
      <protection locked="0"/>
    </xf>
    <xf numFmtId="0" fontId="16" fillId="0" borderId="7" xfId="0" applyFont="1" applyBorder="1" applyAlignment="1" applyProtection="1">
      <alignment horizontal="left"/>
      <protection locked="0"/>
    </xf>
    <xf numFmtId="14" fontId="21" fillId="0" borderId="4" xfId="0" applyNumberFormat="1" applyFont="1" applyBorder="1"/>
    <xf numFmtId="14" fontId="0" fillId="0" borderId="4" xfId="0" applyNumberFormat="1" applyBorder="1"/>
    <xf numFmtId="3" fontId="6" fillId="0" borderId="36" xfId="0" applyNumberFormat="1" applyFont="1" applyBorder="1" applyAlignment="1">
      <alignment horizontal="right" vertical="center"/>
    </xf>
    <xf numFmtId="0" fontId="0" fillId="0" borderId="37" xfId="0" applyBorder="1"/>
    <xf numFmtId="3" fontId="16" fillId="0" borderId="32" xfId="0" applyNumberFormat="1" applyFont="1" applyBorder="1" applyAlignment="1">
      <alignment horizontal="right"/>
    </xf>
    <xf numFmtId="3" fontId="16" fillId="0" borderId="23" xfId="0" applyNumberFormat="1" applyFont="1" applyBorder="1" applyAlignment="1">
      <alignment horizontal="right"/>
    </xf>
    <xf numFmtId="3" fontId="16" fillId="0" borderId="24" xfId="0" applyNumberFormat="1" applyFon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16" fillId="0" borderId="36" xfId="0" applyNumberFormat="1" applyFont="1" applyBorder="1" applyAlignment="1">
      <alignment horizontal="right"/>
    </xf>
    <xf numFmtId="3" fontId="16" fillId="0" borderId="31" xfId="0" applyNumberFormat="1" applyFont="1" applyBorder="1" applyAlignment="1">
      <alignment horizontal="right"/>
    </xf>
    <xf numFmtId="3" fontId="16" fillId="0" borderId="37" xfId="0" applyNumberFormat="1" applyFont="1" applyBorder="1" applyAlignment="1">
      <alignment horizontal="right"/>
    </xf>
    <xf numFmtId="165" fontId="16" fillId="0" borderId="32" xfId="1" applyNumberFormat="1" applyFont="1" applyFill="1" applyBorder="1" applyAlignment="1" applyProtection="1">
      <alignment horizontal="right"/>
    </xf>
    <xf numFmtId="165" fontId="16" fillId="0" borderId="23" xfId="1" applyNumberFormat="1" applyFont="1" applyFill="1" applyBorder="1" applyAlignment="1" applyProtection="1">
      <alignment horizontal="right"/>
    </xf>
    <xf numFmtId="165" fontId="16" fillId="0" borderId="24" xfId="1" applyNumberFormat="1" applyFont="1" applyFill="1" applyBorder="1" applyAlignment="1" applyProtection="1">
      <alignment horizontal="right"/>
    </xf>
    <xf numFmtId="3" fontId="6" fillId="0" borderId="36" xfId="0" applyNumberFormat="1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37" xfId="0" applyFont="1" applyBorder="1" applyAlignment="1">
      <alignment horizontal="right"/>
    </xf>
    <xf numFmtId="3" fontId="16" fillId="2" borderId="36" xfId="0" applyNumberFormat="1" applyFont="1" applyFill="1" applyBorder="1" applyAlignment="1">
      <alignment horizontal="right"/>
    </xf>
    <xf numFmtId="3" fontId="16" fillId="2" borderId="31" xfId="0" applyNumberFormat="1" applyFont="1" applyFill="1" applyBorder="1" applyAlignment="1">
      <alignment horizontal="right"/>
    </xf>
    <xf numFmtId="3" fontId="16" fillId="2" borderId="37" xfId="0" applyNumberFormat="1" applyFont="1" applyFill="1" applyBorder="1" applyAlignment="1">
      <alignment horizontal="right"/>
    </xf>
    <xf numFmtId="3" fontId="7" fillId="0" borderId="36" xfId="0" applyNumberFormat="1" applyFont="1" applyBorder="1" applyAlignment="1">
      <alignment horizontal="right"/>
    </xf>
    <xf numFmtId="3" fontId="7" fillId="0" borderId="37" xfId="0" applyNumberFormat="1" applyFont="1" applyBorder="1" applyAlignment="1">
      <alignment horizontal="right"/>
    </xf>
    <xf numFmtId="0" fontId="22" fillId="0" borderId="38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14" fontId="16" fillId="0" borderId="0" xfId="0" applyNumberFormat="1" applyFont="1"/>
    <xf numFmtId="165" fontId="16" fillId="0" borderId="32" xfId="1" applyNumberFormat="1" applyFont="1" applyFill="1" applyBorder="1" applyAlignment="1" applyProtection="1">
      <alignment horizontal="right"/>
      <protection locked="0"/>
    </xf>
    <xf numFmtId="165" fontId="16" fillId="0" borderId="23" xfId="1" applyNumberFormat="1" applyFont="1" applyFill="1" applyBorder="1" applyAlignment="1" applyProtection="1">
      <alignment horizontal="right"/>
      <protection locked="0"/>
    </xf>
    <xf numFmtId="165" fontId="16" fillId="0" borderId="24" xfId="1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6" fillId="0" borderId="23" xfId="0" applyFont="1" applyBorder="1" applyAlignment="1" applyProtection="1">
      <alignment horizontal="center"/>
      <protection locked="0"/>
    </xf>
    <xf numFmtId="165" fontId="16" fillId="0" borderId="33" xfId="1" applyNumberFormat="1" applyFont="1" applyFill="1" applyBorder="1" applyAlignment="1" applyProtection="1">
      <alignment horizontal="right"/>
      <protection locked="0"/>
    </xf>
    <xf numFmtId="9" fontId="16" fillId="0" borderId="12" xfId="2" applyFont="1" applyFill="1" applyBorder="1" applyAlignment="1" applyProtection="1">
      <alignment horizontal="right"/>
    </xf>
    <xf numFmtId="9" fontId="16" fillId="0" borderId="14" xfId="2" applyFont="1" applyFill="1" applyBorder="1" applyAlignment="1" applyProtection="1">
      <alignment horizontal="right"/>
    </xf>
    <xf numFmtId="0" fontId="18" fillId="0" borderId="23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33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19" fillId="0" borderId="48" xfId="0" applyNumberFormat="1" applyFont="1" applyBorder="1" applyAlignment="1">
      <alignment horizontal="right"/>
    </xf>
    <xf numFmtId="3" fontId="19" fillId="0" borderId="26" xfId="0" applyNumberFormat="1" applyFont="1" applyBorder="1" applyAlignment="1">
      <alignment horizontal="right"/>
    </xf>
    <xf numFmtId="3" fontId="19" fillId="0" borderId="27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37" xfId="0" applyNumberFormat="1" applyFont="1" applyBorder="1" applyAlignment="1">
      <alignment horizontal="right"/>
    </xf>
    <xf numFmtId="0" fontId="16" fillId="0" borderId="0" xfId="0" applyFont="1" applyAlignment="1">
      <alignment vertical="center"/>
    </xf>
    <xf numFmtId="3" fontId="16" fillId="0" borderId="34" xfId="0" applyNumberFormat="1" applyFont="1" applyBorder="1" applyAlignment="1" applyProtection="1">
      <alignment horizontal="right"/>
      <protection locked="0"/>
    </xf>
    <xf numFmtId="3" fontId="16" fillId="0" borderId="35" xfId="0" applyNumberFormat="1" applyFont="1" applyBorder="1" applyAlignment="1" applyProtection="1">
      <alignment horizontal="right"/>
      <protection locked="0"/>
    </xf>
    <xf numFmtId="3" fontId="16" fillId="0" borderId="40" xfId="0" applyNumberFormat="1" applyFont="1" applyBorder="1" applyAlignment="1" applyProtection="1">
      <alignment horizontal="right"/>
      <protection locked="0"/>
    </xf>
    <xf numFmtId="3" fontId="16" fillId="0" borderId="46" xfId="0" applyNumberFormat="1" applyFont="1" applyBorder="1" applyAlignment="1" applyProtection="1">
      <alignment horizontal="right"/>
      <protection locked="0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9"/>
  <sheetViews>
    <sheetView showGridLines="0" tabSelected="1" zoomScale="90" zoomScaleNormal="90" workbookViewId="0">
      <selection activeCell="C7" sqref="C7:M7"/>
    </sheetView>
  </sheetViews>
  <sheetFormatPr baseColWidth="10" defaultColWidth="11" defaultRowHeight="15.6" x14ac:dyDescent="0.3"/>
  <cols>
    <col min="1" max="5" width="5.59765625" customWidth="1"/>
    <col min="6" max="6" width="9.8984375" bestFit="1" customWidth="1"/>
    <col min="7" max="8" width="5.59765625" customWidth="1"/>
    <col min="9" max="9" width="4.59765625" customWidth="1"/>
    <col min="10" max="10" width="7.5" customWidth="1"/>
    <col min="11" max="11" width="5.59765625" customWidth="1"/>
    <col min="12" max="12" width="9.5" customWidth="1"/>
    <col min="13" max="13" width="8.59765625" customWidth="1"/>
    <col min="14" max="14" width="6.69921875" customWidth="1"/>
    <col min="15" max="15" width="1.19921875" customWidth="1"/>
    <col min="16" max="16" width="3.8984375" customWidth="1"/>
    <col min="17" max="17" width="9.69921875" customWidth="1"/>
    <col min="18" max="18" width="8.69921875" customWidth="1"/>
    <col min="19" max="19" width="6.5" hidden="1" customWidth="1"/>
    <col min="20" max="20" width="5.59765625" hidden="1" customWidth="1"/>
    <col min="21" max="21" width="9.8984375" hidden="1" customWidth="1"/>
    <col min="22" max="22" width="8.69921875" hidden="1" customWidth="1"/>
    <col min="23" max="23" width="11.5" hidden="1" customWidth="1"/>
    <col min="24" max="24" width="11" hidden="1" customWidth="1"/>
    <col min="25" max="25" width="10.8984375" hidden="1" customWidth="1"/>
    <col min="26" max="27" width="11" hidden="1" customWidth="1"/>
    <col min="28" max="28" width="13.59765625" style="2" hidden="1" customWidth="1"/>
    <col min="29" max="38" width="11" hidden="1" customWidth="1"/>
    <col min="39" max="40" width="0" hidden="1" customWidth="1"/>
  </cols>
  <sheetData>
    <row r="1" spans="1:27" ht="18" x14ac:dyDescent="0.35">
      <c r="A1" s="1" t="s">
        <v>97</v>
      </c>
    </row>
    <row r="2" spans="1:27" ht="24" customHeight="1" x14ac:dyDescent="0.3">
      <c r="A2" t="s">
        <v>57</v>
      </c>
      <c r="B2" s="3"/>
      <c r="C2" s="3"/>
      <c r="D2" s="3"/>
      <c r="E2" s="3"/>
      <c r="F2" s="3"/>
      <c r="G2" s="3"/>
      <c r="H2" s="3"/>
      <c r="I2" s="3"/>
      <c r="J2" s="3"/>
    </row>
    <row r="3" spans="1:27" ht="15" customHeight="1" x14ac:dyDescent="0.3">
      <c r="A3" s="171" t="s">
        <v>98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1:27" ht="46.5" customHeight="1" x14ac:dyDescent="0.3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spans="1:27" ht="22.5" customHeight="1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27" ht="16.2" thickBot="1" x14ac:dyDescent="0.35">
      <c r="A6" s="188" t="s">
        <v>0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90"/>
    </row>
    <row r="7" spans="1:27" x14ac:dyDescent="0.3">
      <c r="A7" s="4" t="s">
        <v>25</v>
      </c>
      <c r="B7" s="5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6"/>
      <c r="O7" s="7"/>
    </row>
    <row r="8" spans="1:27" x14ac:dyDescent="0.3">
      <c r="A8" s="8" t="s">
        <v>29</v>
      </c>
      <c r="B8" s="187"/>
      <c r="C8" s="187"/>
      <c r="D8" s="187"/>
      <c r="E8" s="9"/>
      <c r="F8" s="10" t="s">
        <v>1</v>
      </c>
      <c r="G8" s="187"/>
      <c r="H8" s="187"/>
      <c r="I8" s="9"/>
      <c r="J8" s="10" t="s">
        <v>2</v>
      </c>
      <c r="K8" s="232"/>
      <c r="L8" s="232"/>
      <c r="M8" s="232"/>
      <c r="N8" s="11"/>
      <c r="O8" s="7"/>
      <c r="T8" s="12" t="s">
        <v>43</v>
      </c>
      <c r="U8" s="12"/>
      <c r="V8" s="12"/>
      <c r="W8" s="12" t="s">
        <v>38</v>
      </c>
      <c r="X8" s="12"/>
    </row>
    <row r="9" spans="1:27" x14ac:dyDescent="0.3">
      <c r="A9" s="13" t="s">
        <v>26</v>
      </c>
      <c r="B9" s="14"/>
      <c r="C9" s="14"/>
      <c r="D9" s="14"/>
      <c r="E9" s="14"/>
      <c r="F9" s="15" t="s">
        <v>3</v>
      </c>
      <c r="G9" s="194"/>
      <c r="H9" s="194"/>
      <c r="I9" s="16"/>
      <c r="J9" s="17" t="s">
        <v>4</v>
      </c>
      <c r="K9" s="194"/>
      <c r="L9" s="194"/>
      <c r="M9" s="194"/>
      <c r="N9" s="18"/>
      <c r="O9" s="7"/>
      <c r="S9" s="12" t="s">
        <v>39</v>
      </c>
      <c r="T9">
        <f>IF(K9-G9&gt;363,1,0)</f>
        <v>0</v>
      </c>
      <c r="W9">
        <f>K9-G9+1</f>
        <v>1</v>
      </c>
    </row>
    <row r="10" spans="1:27" ht="16.2" thickBot="1" x14ac:dyDescent="0.35">
      <c r="A10" s="19" t="s">
        <v>37</v>
      </c>
      <c r="B10" s="20"/>
      <c r="C10" s="20"/>
      <c r="D10" s="20"/>
      <c r="E10" s="20"/>
      <c r="F10" s="21" t="s">
        <v>3</v>
      </c>
      <c r="G10" s="172"/>
      <c r="H10" s="172"/>
      <c r="I10" s="22"/>
      <c r="J10" s="23" t="s">
        <v>4</v>
      </c>
      <c r="K10" s="172"/>
      <c r="L10" s="172"/>
      <c r="M10" s="172"/>
      <c r="N10" s="24"/>
      <c r="O10" s="7"/>
      <c r="S10" s="12" t="s">
        <v>40</v>
      </c>
      <c r="T10">
        <f>IF(W10&lt;365,0,1)</f>
        <v>1</v>
      </c>
      <c r="W10" t="str">
        <f>IF(K10="","",K10-G10+1)</f>
        <v/>
      </c>
    </row>
    <row r="11" spans="1:27" ht="13.5" customHeight="1" thickBot="1" x14ac:dyDescent="0.35">
      <c r="A11" s="25"/>
      <c r="S11" s="12" t="s">
        <v>41</v>
      </c>
      <c r="T11">
        <f>SUM(T9:T10)</f>
        <v>1</v>
      </c>
    </row>
    <row r="12" spans="1:27" ht="16.2" thickBot="1" x14ac:dyDescent="0.35">
      <c r="A12" s="180" t="s">
        <v>33</v>
      </c>
      <c r="B12" s="181"/>
      <c r="C12" s="181"/>
      <c r="D12" s="181"/>
      <c r="E12" s="181"/>
      <c r="F12" s="181"/>
      <c r="G12" s="26"/>
      <c r="H12" s="26"/>
      <c r="I12" s="26"/>
      <c r="J12" s="26"/>
      <c r="K12" s="26"/>
      <c r="L12" s="26"/>
      <c r="M12" s="26"/>
      <c r="N12" s="26"/>
      <c r="O12" s="26"/>
      <c r="P12" s="230" t="s">
        <v>5</v>
      </c>
      <c r="Q12" s="230"/>
      <c r="R12" s="231"/>
      <c r="V12" s="12" t="s">
        <v>36</v>
      </c>
    </row>
    <row r="13" spans="1:27" ht="16.2" thickBot="1" x14ac:dyDescent="0.35">
      <c r="A13" s="27"/>
      <c r="B13" s="3"/>
      <c r="C13" s="3"/>
      <c r="D13" s="3"/>
      <c r="E13" s="3"/>
      <c r="F13" s="3"/>
      <c r="G13" s="3"/>
      <c r="H13" s="3"/>
      <c r="I13" s="3"/>
      <c r="J13" s="3"/>
      <c r="K13" s="3"/>
      <c r="O13" s="28"/>
      <c r="P13" s="184" t="s">
        <v>7</v>
      </c>
      <c r="Q13" s="185"/>
      <c r="R13" s="186"/>
      <c r="U13" t="s">
        <v>7</v>
      </c>
      <c r="V13">
        <v>1</v>
      </c>
    </row>
    <row r="14" spans="1:27" x14ac:dyDescent="0.3">
      <c r="A14" s="29" t="s">
        <v>66</v>
      </c>
      <c r="B14" s="3"/>
      <c r="C14" s="3"/>
      <c r="D14" s="3"/>
      <c r="E14" s="3"/>
      <c r="F14" s="7"/>
      <c r="G14" s="7"/>
      <c r="H14" s="7"/>
      <c r="K14" s="7"/>
      <c r="L14" s="7"/>
      <c r="M14" s="226" t="str">
        <f>IF(K9="","",K9)</f>
        <v/>
      </c>
      <c r="N14" s="226"/>
      <c r="O14" s="31"/>
      <c r="P14" s="175"/>
      <c r="Q14" s="175"/>
      <c r="R14" s="176"/>
      <c r="U14" t="s">
        <v>20</v>
      </c>
      <c r="V14">
        <v>0.93049999999999999</v>
      </c>
      <c r="AA14" s="3"/>
    </row>
    <row r="15" spans="1:27" x14ac:dyDescent="0.3">
      <c r="A15" s="29" t="s">
        <v>67</v>
      </c>
      <c r="B15" s="3"/>
      <c r="C15" s="3"/>
      <c r="D15" s="3"/>
      <c r="E15" s="3"/>
      <c r="F15" s="7"/>
      <c r="G15" s="7"/>
      <c r="H15" s="7"/>
      <c r="I15" s="30"/>
      <c r="J15" s="30"/>
      <c r="K15" s="7"/>
      <c r="L15" s="7"/>
      <c r="M15" s="7"/>
      <c r="N15" s="7"/>
      <c r="O15" s="31"/>
      <c r="P15" s="177"/>
      <c r="Q15" s="182"/>
      <c r="R15" s="183"/>
      <c r="U15" t="s">
        <v>21</v>
      </c>
      <c r="V15">
        <v>0.79225000000000001</v>
      </c>
      <c r="AA15" s="3"/>
    </row>
    <row r="16" spans="1:27" x14ac:dyDescent="0.3">
      <c r="A16" s="29" t="s">
        <v>68</v>
      </c>
      <c r="B16" s="3"/>
      <c r="C16" s="3"/>
      <c r="D16" s="3"/>
      <c r="E16" s="3"/>
      <c r="F16" s="7"/>
      <c r="G16" s="7"/>
      <c r="H16" s="7"/>
      <c r="I16" s="30"/>
      <c r="J16" s="30"/>
      <c r="K16" s="7"/>
      <c r="L16" s="7"/>
      <c r="M16" s="7"/>
      <c r="N16" s="7"/>
      <c r="O16" s="31"/>
      <c r="P16" s="177"/>
      <c r="Q16" s="182"/>
      <c r="R16" s="183"/>
      <c r="U16" t="s">
        <v>22</v>
      </c>
      <c r="V16">
        <v>1.0656810000000001</v>
      </c>
      <c r="AA16" s="3"/>
    </row>
    <row r="17" spans="1:37" x14ac:dyDescent="0.3">
      <c r="A17" s="32" t="s">
        <v>69</v>
      </c>
      <c r="B17" s="3"/>
      <c r="C17" s="3"/>
      <c r="D17" s="3"/>
      <c r="E17" s="3"/>
      <c r="F17" s="7"/>
      <c r="G17" s="7"/>
      <c r="H17" s="7"/>
      <c r="I17" s="7"/>
      <c r="J17" s="7"/>
      <c r="K17" s="7"/>
      <c r="L17" s="7"/>
      <c r="M17" s="7"/>
      <c r="N17" s="7"/>
      <c r="O17" s="31"/>
      <c r="P17" s="177"/>
      <c r="Q17" s="178"/>
      <c r="R17" s="179"/>
      <c r="AC17" t="s">
        <v>88</v>
      </c>
    </row>
    <row r="18" spans="1:37" x14ac:dyDescent="0.3">
      <c r="A18" s="27" t="s">
        <v>70</v>
      </c>
      <c r="B18" s="3"/>
      <c r="C18" s="3"/>
      <c r="D18" s="3"/>
      <c r="E18" s="3"/>
      <c r="F18" s="7"/>
      <c r="G18" s="7"/>
      <c r="H18" s="7"/>
      <c r="I18" s="7"/>
      <c r="J18" s="7"/>
      <c r="K18" s="7"/>
      <c r="L18" s="7"/>
      <c r="M18" s="7"/>
      <c r="N18" s="7"/>
      <c r="O18" s="31"/>
      <c r="P18" s="191">
        <f>P14+P15+P16+P17</f>
        <v>0</v>
      </c>
      <c r="Q18" s="191"/>
      <c r="R18" s="192"/>
    </row>
    <row r="19" spans="1:37" x14ac:dyDescent="0.3">
      <c r="A19" s="32" t="s">
        <v>71</v>
      </c>
      <c r="B19" s="3"/>
      <c r="C19" s="3"/>
      <c r="D19" s="3"/>
      <c r="E19" s="3"/>
      <c r="F19" s="7"/>
      <c r="G19" s="7"/>
      <c r="H19" s="7"/>
      <c r="I19" s="7"/>
      <c r="J19" s="7"/>
      <c r="K19" s="7"/>
      <c r="L19" s="7"/>
      <c r="M19" s="7"/>
      <c r="N19" s="7"/>
      <c r="O19" s="31"/>
      <c r="P19" s="175"/>
      <c r="Q19" s="175"/>
      <c r="R19" s="176"/>
    </row>
    <row r="20" spans="1:37" x14ac:dyDescent="0.3">
      <c r="A20" s="32" t="s">
        <v>72</v>
      </c>
      <c r="B20" s="3"/>
      <c r="C20" s="3"/>
      <c r="D20" s="3"/>
      <c r="E20" s="3"/>
      <c r="F20" s="7"/>
      <c r="G20" s="7"/>
      <c r="H20" s="7"/>
      <c r="I20" s="7"/>
      <c r="J20" s="7"/>
      <c r="K20" s="7"/>
      <c r="L20" s="7"/>
      <c r="M20" s="7"/>
      <c r="N20" s="7"/>
      <c r="O20" s="31"/>
      <c r="P20" s="175"/>
      <c r="Q20" s="175"/>
      <c r="R20" s="176"/>
    </row>
    <row r="21" spans="1:37" x14ac:dyDescent="0.3">
      <c r="A21" s="32" t="s">
        <v>73</v>
      </c>
      <c r="B21" s="3"/>
      <c r="C21" s="3"/>
      <c r="D21" s="3"/>
      <c r="E21" s="3"/>
      <c r="F21" s="7"/>
      <c r="G21" s="7"/>
      <c r="H21" s="7"/>
      <c r="I21" s="7"/>
      <c r="J21" s="7"/>
      <c r="K21" s="7"/>
      <c r="L21" s="7"/>
      <c r="M21" s="7"/>
      <c r="N21" s="7"/>
      <c r="O21" s="31"/>
      <c r="P21" s="175"/>
      <c r="Q21" s="175"/>
      <c r="R21" s="176"/>
    </row>
    <row r="22" spans="1:37" x14ac:dyDescent="0.3">
      <c r="A22" s="32" t="s">
        <v>74</v>
      </c>
      <c r="B22" s="3"/>
      <c r="C22" s="3"/>
      <c r="D22" s="3"/>
      <c r="E22" s="3"/>
      <c r="F22" s="7"/>
      <c r="G22" s="7"/>
      <c r="H22" s="7"/>
      <c r="I22" s="7"/>
      <c r="J22" s="7"/>
      <c r="K22" s="7"/>
      <c r="L22" s="7"/>
      <c r="M22" s="7"/>
      <c r="N22" s="7"/>
      <c r="O22" s="31"/>
      <c r="P22" s="175"/>
      <c r="Q22" s="175"/>
      <c r="R22" s="176"/>
    </row>
    <row r="23" spans="1:37" x14ac:dyDescent="0.3">
      <c r="A23" s="32" t="s">
        <v>75</v>
      </c>
      <c r="B23" s="3"/>
      <c r="C23" s="3"/>
      <c r="D23" s="3"/>
      <c r="E23" s="3"/>
      <c r="F23" s="7"/>
      <c r="G23" s="7"/>
      <c r="H23" s="7"/>
      <c r="I23" s="7"/>
      <c r="J23" s="7"/>
      <c r="K23" s="7"/>
      <c r="L23" s="7"/>
      <c r="M23" s="7"/>
      <c r="N23" s="7"/>
      <c r="O23" s="31"/>
      <c r="P23" s="124"/>
      <c r="Q23" s="124"/>
      <c r="R23" s="193"/>
    </row>
    <row r="24" spans="1:37" x14ac:dyDescent="0.3">
      <c r="A24" s="32" t="s">
        <v>76</v>
      </c>
      <c r="B24" s="3"/>
      <c r="C24" s="3"/>
      <c r="D24" s="3"/>
      <c r="E24" s="3"/>
      <c r="F24" s="7"/>
      <c r="G24" s="7"/>
      <c r="H24" s="7"/>
      <c r="I24" s="7"/>
      <c r="J24" s="7"/>
      <c r="K24" s="7"/>
      <c r="L24" s="7"/>
      <c r="M24" s="7"/>
      <c r="N24" s="7"/>
      <c r="O24" s="31"/>
      <c r="P24" s="124"/>
      <c r="Q24" s="124"/>
      <c r="R24" s="193"/>
    </row>
    <row r="25" spans="1:37" ht="16.5" customHeight="1" x14ac:dyDescent="0.3">
      <c r="A25" s="29"/>
      <c r="F25" s="7"/>
      <c r="G25" s="7"/>
      <c r="H25" s="7"/>
      <c r="I25" s="7"/>
      <c r="J25" s="7"/>
      <c r="K25" s="7"/>
      <c r="L25" s="7"/>
      <c r="M25" s="7"/>
      <c r="N25" s="7"/>
      <c r="O25" s="31"/>
      <c r="P25" s="7"/>
      <c r="Q25" s="7"/>
      <c r="R25" s="33"/>
      <c r="Y25" s="34" t="s">
        <v>79</v>
      </c>
      <c r="Z25" s="34"/>
      <c r="AA25" s="34"/>
      <c r="AB25" s="35">
        <f>SUM(P14:R24)-P18</f>
        <v>0</v>
      </c>
      <c r="AC25" s="36"/>
      <c r="AD25" s="36"/>
    </row>
    <row r="26" spans="1:37" x14ac:dyDescent="0.3">
      <c r="A26" s="32" t="s">
        <v>58</v>
      </c>
      <c r="B26" s="37"/>
      <c r="C26" s="37"/>
      <c r="D26" s="37"/>
      <c r="E26" s="37"/>
      <c r="F26" s="7"/>
      <c r="G26" s="7"/>
      <c r="H26" s="7"/>
      <c r="I26" s="7"/>
      <c r="J26" s="7"/>
      <c r="K26" s="7"/>
      <c r="L26" s="7"/>
      <c r="M26" s="7"/>
      <c r="N26" s="7"/>
      <c r="O26" s="7"/>
      <c r="P26" s="169">
        <f>MAX(SUM(P14:R24)-P18,0)</f>
        <v>0</v>
      </c>
      <c r="Q26" s="169"/>
      <c r="R26" s="170"/>
      <c r="Y26" s="34" t="s">
        <v>77</v>
      </c>
      <c r="Z26" s="34"/>
      <c r="AA26" s="34"/>
      <c r="AB26" s="38">
        <f>IF(P13="CHF",AB25*V13)+IF(P13="Euro",AB25*V14)+IF(P13="USD",AB25*V15)+IF(P13="GBP",AB25*V16)</f>
        <v>0</v>
      </c>
      <c r="AC26" s="39"/>
      <c r="AI26" s="122"/>
      <c r="AJ26" s="122"/>
      <c r="AK26" s="123"/>
    </row>
    <row r="27" spans="1:37" x14ac:dyDescent="0.3">
      <c r="A27" s="29" t="s">
        <v>63</v>
      </c>
      <c r="B27" s="3"/>
      <c r="C27" s="3"/>
      <c r="D27" s="3"/>
      <c r="E27" s="3"/>
      <c r="F27" s="7"/>
      <c r="G27" s="7"/>
      <c r="H27" s="7"/>
      <c r="I27" s="7"/>
      <c r="J27" s="7"/>
      <c r="K27" s="7"/>
      <c r="L27" s="124"/>
      <c r="M27" s="124"/>
      <c r="N27" s="7"/>
      <c r="O27" s="7"/>
      <c r="P27" s="169">
        <f>MIN(IF(L27&gt;0,L27),AC30)</f>
        <v>0</v>
      </c>
      <c r="Q27" s="169"/>
      <c r="R27" s="170"/>
      <c r="T27" s="40" t="s">
        <v>7</v>
      </c>
      <c r="V27" s="39"/>
      <c r="W27">
        <f>(AB25-AB30)*0.6</f>
        <v>0</v>
      </c>
      <c r="Y27" s="34" t="s">
        <v>78</v>
      </c>
      <c r="Z27" s="34"/>
      <c r="AA27" s="34"/>
      <c r="AB27" s="38">
        <f>MAX(0,AB26)</f>
        <v>0</v>
      </c>
    </row>
    <row r="28" spans="1:37" ht="3.75" customHeight="1" x14ac:dyDescent="0.3">
      <c r="A28" s="27"/>
      <c r="F28" s="7"/>
      <c r="G28" s="7"/>
      <c r="H28" s="7"/>
      <c r="I28" s="7"/>
      <c r="J28" s="7"/>
      <c r="K28" s="7"/>
      <c r="L28" s="7"/>
      <c r="M28" s="7"/>
      <c r="N28" s="7"/>
      <c r="O28" s="7"/>
      <c r="P28" s="41"/>
      <c r="Q28" s="41"/>
      <c r="R28" s="42"/>
      <c r="Y28" s="34"/>
      <c r="Z28" s="34"/>
      <c r="AA28" s="34"/>
      <c r="AB28" s="43"/>
    </row>
    <row r="29" spans="1:37" ht="9" hidden="1" customHeight="1" thickBot="1" x14ac:dyDescent="0.35">
      <c r="A29" s="2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33"/>
      <c r="Y29" s="34"/>
      <c r="Z29" s="34"/>
      <c r="AA29" s="34"/>
      <c r="AB29" s="43"/>
    </row>
    <row r="30" spans="1:37" ht="45.75" customHeight="1" x14ac:dyDescent="0.35">
      <c r="A30" s="44"/>
      <c r="B30" s="1"/>
      <c r="C30" s="1"/>
      <c r="D30" s="1"/>
      <c r="E30" s="1"/>
      <c r="F30" s="45"/>
      <c r="G30" s="45"/>
      <c r="H30" s="45"/>
      <c r="I30" s="238" t="s">
        <v>45</v>
      </c>
      <c r="J30" s="239"/>
      <c r="K30" s="239"/>
      <c r="L30" s="240" t="s">
        <v>49</v>
      </c>
      <c r="M30" s="241"/>
      <c r="N30" s="241"/>
      <c r="O30" s="45"/>
      <c r="P30" s="45"/>
      <c r="Q30" s="45"/>
      <c r="R30" s="46"/>
      <c r="Y30" s="34" t="s">
        <v>80</v>
      </c>
      <c r="Z30" s="34"/>
      <c r="AA30" s="47"/>
      <c r="AB30" s="48">
        <f>IF(AC30&lt;=0,0,AC30)</f>
        <v>0</v>
      </c>
      <c r="AC30" s="49">
        <f>MAX(P18-P14-AD38+P19+P20+P21+P22+P23+P24,0)</f>
        <v>0</v>
      </c>
    </row>
    <row r="31" spans="1:37" ht="3.75" customHeight="1" x14ac:dyDescent="0.3">
      <c r="A31" s="2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33"/>
      <c r="Y31" s="34"/>
      <c r="Z31" s="34"/>
      <c r="AA31" s="34"/>
      <c r="AB31" s="43"/>
    </row>
    <row r="32" spans="1:37" ht="17.25" customHeight="1" x14ac:dyDescent="0.3">
      <c r="A32" s="32" t="s">
        <v>27</v>
      </c>
      <c r="B32" s="3"/>
      <c r="C32" s="3"/>
      <c r="D32" s="3"/>
      <c r="E32" s="3"/>
      <c r="F32" s="7"/>
      <c r="G32" s="7"/>
      <c r="H32" s="50" t="str">
        <f>""&amp;TEXT(AA71,"jjjj")&amp;""</f>
        <v/>
      </c>
      <c r="I32" s="195"/>
      <c r="J32" s="196"/>
      <c r="K32" s="197"/>
      <c r="L32" s="227"/>
      <c r="M32" s="228"/>
      <c r="N32" s="228"/>
      <c r="O32" s="233"/>
      <c r="P32" s="169">
        <f>I32-L32</f>
        <v>0</v>
      </c>
      <c r="Q32" s="169"/>
      <c r="R32" s="170"/>
      <c r="U32" t="str">
        <f>Z70</f>
        <v/>
      </c>
      <c r="V32" s="51"/>
      <c r="Y32" s="34" t="s">
        <v>81</v>
      </c>
      <c r="Z32" s="34"/>
      <c r="AA32" s="34"/>
      <c r="AB32" s="52">
        <f>((P33*2)+P32)/3</f>
        <v>0</v>
      </c>
      <c r="AC32" s="53"/>
      <c r="AD32" s="53"/>
    </row>
    <row r="33" spans="1:31" ht="17.25" customHeight="1" x14ac:dyDescent="0.3">
      <c r="A33" s="32" t="s">
        <v>28</v>
      </c>
      <c r="B33" s="3"/>
      <c r="C33" s="3"/>
      <c r="D33" s="3"/>
      <c r="E33" s="3"/>
      <c r="F33" s="7"/>
      <c r="G33" s="7"/>
      <c r="H33" s="50" t="str">
        <f>""&amp;TEXT(Z70,"jjjj")&amp;""</f>
        <v/>
      </c>
      <c r="I33" s="195"/>
      <c r="J33" s="196"/>
      <c r="K33" s="197"/>
      <c r="L33" s="227"/>
      <c r="M33" s="228"/>
      <c r="N33" s="228"/>
      <c r="O33" s="233"/>
      <c r="P33" s="169">
        <f>I33-L33</f>
        <v>0</v>
      </c>
      <c r="Q33" s="169"/>
      <c r="R33" s="170"/>
      <c r="X33" s="51"/>
      <c r="Y33" s="168" t="s">
        <v>82</v>
      </c>
      <c r="Z33" s="168"/>
      <c r="AA33" s="168"/>
      <c r="AB33" s="35">
        <f>MAX(0,AB32*0.85)</f>
        <v>0</v>
      </c>
      <c r="AC33" s="36"/>
      <c r="AD33" s="36"/>
    </row>
    <row r="34" spans="1:31" x14ac:dyDescent="0.3">
      <c r="A34" s="32" t="s">
        <v>30</v>
      </c>
      <c r="B34" s="3"/>
      <c r="C34" s="3"/>
      <c r="D34" s="3"/>
      <c r="E34" s="3"/>
      <c r="F34" s="7"/>
      <c r="G34" s="7"/>
      <c r="H34" s="7"/>
      <c r="I34" s="7"/>
      <c r="J34" s="7"/>
      <c r="K34" s="7"/>
      <c r="L34" s="7"/>
      <c r="M34" s="7"/>
      <c r="N34" s="7"/>
      <c r="O34" s="54"/>
      <c r="P34" s="169">
        <f>MAX(0,AB32)</f>
        <v>0</v>
      </c>
      <c r="Q34" s="173"/>
      <c r="R34" s="174"/>
      <c r="X34" s="51"/>
      <c r="Y34" s="168" t="s">
        <v>83</v>
      </c>
      <c r="Z34" s="168"/>
      <c r="AA34" s="34"/>
      <c r="AB34" s="35">
        <f>IF(P36=15%,AB33*6.6666667)+IF(P36=20%,AB33*5)</f>
        <v>0</v>
      </c>
      <c r="AC34" s="36"/>
      <c r="AD34" s="36"/>
    </row>
    <row r="35" spans="1:31" x14ac:dyDescent="0.3">
      <c r="A35" s="29" t="s">
        <v>50</v>
      </c>
      <c r="B35" s="3"/>
      <c r="C35" s="3"/>
      <c r="D35" s="3"/>
      <c r="E35" s="3"/>
      <c r="F35" s="7"/>
      <c r="G35" s="7"/>
      <c r="H35" s="7"/>
      <c r="I35" s="7"/>
      <c r="J35" s="7"/>
      <c r="K35" s="7"/>
      <c r="L35" s="7"/>
      <c r="M35" s="7"/>
      <c r="N35" s="7"/>
      <c r="O35" s="31"/>
      <c r="P35" s="243">
        <f>AB33</f>
        <v>0</v>
      </c>
      <c r="Q35" s="244"/>
      <c r="R35" s="245"/>
      <c r="Y35" s="34" t="s">
        <v>84</v>
      </c>
      <c r="Z35" s="34"/>
      <c r="AA35" s="47"/>
      <c r="AB35" s="55">
        <f>AB34*2</f>
        <v>0</v>
      </c>
    </row>
    <row r="36" spans="1:31" x14ac:dyDescent="0.3">
      <c r="A36" s="32" t="s">
        <v>6</v>
      </c>
      <c r="B36" s="3"/>
      <c r="C36" s="3"/>
      <c r="D36" s="3"/>
      <c r="E36" s="3"/>
      <c r="F36" s="7"/>
      <c r="G36" s="7"/>
      <c r="H36" s="7"/>
      <c r="I36" s="7"/>
      <c r="J36" s="7"/>
      <c r="K36" s="7"/>
      <c r="L36" s="7"/>
      <c r="M36" s="7"/>
      <c r="N36" s="7"/>
      <c r="O36" s="56"/>
      <c r="P36" s="234">
        <f>IF(N55="Nein",U36,U37)</f>
        <v>0.15</v>
      </c>
      <c r="Q36" s="234"/>
      <c r="R36" s="235"/>
      <c r="U36" s="57">
        <v>0.15</v>
      </c>
      <c r="Y36" s="34" t="s">
        <v>86</v>
      </c>
      <c r="Z36" s="34"/>
      <c r="AA36" s="34"/>
      <c r="AB36" s="43">
        <f>(P39-P27)/3</f>
        <v>0</v>
      </c>
    </row>
    <row r="37" spans="1:31" x14ac:dyDescent="0.3">
      <c r="A37" s="58" t="s">
        <v>42</v>
      </c>
      <c r="B37" s="3"/>
      <c r="C37" s="3"/>
      <c r="D37" s="3"/>
      <c r="E37" s="3"/>
      <c r="F37" s="7"/>
      <c r="G37" s="7"/>
      <c r="H37" s="7"/>
      <c r="I37" s="7"/>
      <c r="J37" s="7"/>
      <c r="K37" s="7"/>
      <c r="L37" s="7"/>
      <c r="M37" s="7"/>
      <c r="N37" s="7"/>
      <c r="O37" s="31"/>
      <c r="P37" s="169">
        <f>AB34</f>
        <v>0</v>
      </c>
      <c r="Q37" s="169"/>
      <c r="R37" s="170"/>
      <c r="U37" s="57">
        <v>0.2</v>
      </c>
      <c r="Y37" s="34" t="s">
        <v>87</v>
      </c>
      <c r="AA37" s="36"/>
      <c r="AB37" s="43">
        <f>((P26-P27)*0.6)+P27</f>
        <v>0</v>
      </c>
      <c r="AC37" s="36"/>
    </row>
    <row r="38" spans="1:31" x14ac:dyDescent="0.3">
      <c r="A38" s="29"/>
      <c r="F38" s="7"/>
      <c r="G38" s="7"/>
      <c r="H38" s="7"/>
      <c r="I38" s="7"/>
      <c r="J38" s="7"/>
      <c r="K38" s="7"/>
      <c r="L38" s="7"/>
      <c r="M38" s="7"/>
      <c r="N38" s="7"/>
      <c r="O38" s="31"/>
      <c r="P38" s="7"/>
      <c r="Q38" s="7"/>
      <c r="R38" s="33"/>
      <c r="U38" s="59" t="s">
        <v>46</v>
      </c>
      <c r="V38" s="60" t="s">
        <v>47</v>
      </c>
      <c r="W38" s="60" t="s">
        <v>48</v>
      </c>
      <c r="Y38" s="34" t="s">
        <v>94</v>
      </c>
      <c r="AB38" s="43">
        <f>P14*0.1</f>
        <v>0</v>
      </c>
      <c r="AC38" s="49">
        <f>P15</f>
        <v>0</v>
      </c>
      <c r="AD38" s="2">
        <f>MIN(AB38,AC38)</f>
        <v>0</v>
      </c>
    </row>
    <row r="39" spans="1:31" x14ac:dyDescent="0.3">
      <c r="A39" s="27" t="s">
        <v>85</v>
      </c>
      <c r="F39" s="7"/>
      <c r="G39" s="7"/>
      <c r="H39" s="7"/>
      <c r="I39" s="7"/>
      <c r="J39" s="7"/>
      <c r="K39" s="7"/>
      <c r="L39" s="7"/>
      <c r="M39" s="7"/>
      <c r="N39" s="7"/>
      <c r="O39" s="31"/>
      <c r="P39" s="169">
        <f>P26+AB35</f>
        <v>0</v>
      </c>
      <c r="Q39" s="169"/>
      <c r="R39" s="170"/>
      <c r="U39" s="59"/>
      <c r="V39" s="60"/>
      <c r="W39" s="60"/>
      <c r="X39" s="31"/>
      <c r="Y39" s="61" t="s">
        <v>95</v>
      </c>
      <c r="Z39" s="31"/>
      <c r="AB39" s="43">
        <f>P15</f>
        <v>0</v>
      </c>
    </row>
    <row r="40" spans="1:31" x14ac:dyDescent="0.3">
      <c r="A40" s="32" t="s">
        <v>89</v>
      </c>
      <c r="B40" s="3"/>
      <c r="C40" s="3"/>
      <c r="D40" s="3"/>
      <c r="E40" s="3"/>
      <c r="F40" s="7"/>
      <c r="G40" s="7"/>
      <c r="H40" s="7"/>
      <c r="I40" s="7"/>
      <c r="J40" s="7"/>
      <c r="K40" s="7"/>
      <c r="L40" s="7"/>
      <c r="M40" s="7"/>
      <c r="N40" s="7"/>
      <c r="O40" s="31"/>
      <c r="P40" s="169">
        <f>MAX(AB36,AB41)</f>
        <v>0</v>
      </c>
      <c r="Q40" s="169"/>
      <c r="R40" s="170"/>
      <c r="U40" s="62">
        <f>AB25</f>
        <v>0</v>
      </c>
      <c r="V40" s="62">
        <f>AB25-AB30</f>
        <v>0</v>
      </c>
      <c r="W40" s="62"/>
      <c r="X40" s="49"/>
      <c r="Y40" s="34" t="s">
        <v>96</v>
      </c>
      <c r="AB40" s="43">
        <f>IF(AB39&lt;AB38,AB39,AB38)</f>
        <v>0</v>
      </c>
    </row>
    <row r="41" spans="1:31" x14ac:dyDescent="0.3">
      <c r="A41" s="32" t="s">
        <v>90</v>
      </c>
      <c r="B41" s="3"/>
      <c r="C41" s="3"/>
      <c r="D41" s="3"/>
      <c r="E41" s="3"/>
      <c r="F41" s="7"/>
      <c r="G41" s="7"/>
      <c r="H41" s="7"/>
      <c r="I41" s="7"/>
      <c r="J41" s="7"/>
      <c r="K41" s="7"/>
      <c r="L41" s="7"/>
      <c r="M41" s="7"/>
      <c r="N41" s="7"/>
      <c r="O41" s="31"/>
      <c r="P41" s="169">
        <f>P27</f>
        <v>0</v>
      </c>
      <c r="Q41" s="173"/>
      <c r="R41" s="174"/>
      <c r="U41" s="62"/>
      <c r="V41" s="62"/>
      <c r="W41" s="62"/>
      <c r="X41" s="49"/>
      <c r="AB41" s="2">
        <f>IF(P26&lt;-1,((P37*2+0)/3),IF((P14+P15)&gt;P26,((P37*2+P26)/3),IF((P37*2+(P37-P27))/3&gt;0,(P37*2+(P26-P27))/3,0)))</f>
        <v>0</v>
      </c>
    </row>
    <row r="42" spans="1:31" x14ac:dyDescent="0.3">
      <c r="A42" s="32" t="s">
        <v>91</v>
      </c>
      <c r="P42" s="243">
        <f>P40+P41</f>
        <v>0</v>
      </c>
      <c r="Q42" s="244"/>
      <c r="R42" s="245"/>
      <c r="U42" s="62">
        <f>P14+P15</f>
        <v>0</v>
      </c>
      <c r="V42" s="62">
        <f>P14+P15</f>
        <v>0</v>
      </c>
      <c r="W42" s="62"/>
      <c r="X42" s="49"/>
      <c r="AD42" s="63"/>
    </row>
    <row r="43" spans="1:31" x14ac:dyDescent="0.3">
      <c r="A43" s="32" t="s">
        <v>92</v>
      </c>
      <c r="B43" s="3"/>
      <c r="C43" s="3"/>
      <c r="D43" s="3"/>
      <c r="E43" s="3"/>
      <c r="F43" s="7"/>
      <c r="G43" s="7"/>
      <c r="H43" s="7"/>
      <c r="I43" s="7"/>
      <c r="J43" s="7"/>
      <c r="K43" s="7"/>
      <c r="L43" s="7"/>
      <c r="M43" s="7"/>
      <c r="N43" s="7"/>
      <c r="O43" s="31"/>
      <c r="P43" s="169">
        <f>IF(P42&gt;AB37,P42,AB37)</f>
        <v>0</v>
      </c>
      <c r="Q43" s="173"/>
      <c r="R43" s="174"/>
      <c r="U43" s="62"/>
      <c r="V43" s="62"/>
      <c r="W43" s="62"/>
      <c r="X43" s="49"/>
      <c r="AD43" s="63"/>
    </row>
    <row r="44" spans="1:31" s="64" customFormat="1" ht="16.2" thickBot="1" x14ac:dyDescent="0.35">
      <c r="A44" s="27" t="s">
        <v>93</v>
      </c>
      <c r="F44" s="65"/>
      <c r="G44" s="65"/>
      <c r="H44" s="65"/>
      <c r="I44" s="65"/>
      <c r="J44" s="65"/>
      <c r="K44" s="65"/>
      <c r="L44" s="65"/>
      <c r="M44" s="65"/>
      <c r="N44" s="65"/>
      <c r="O44" s="66"/>
      <c r="P44" s="246">
        <f>ROUNDDOWN(P43,-2)</f>
        <v>0</v>
      </c>
      <c r="Q44" s="247"/>
      <c r="R44" s="248"/>
      <c r="U44" s="67"/>
      <c r="V44" s="67"/>
      <c r="W44" s="67"/>
      <c r="X44" s="68"/>
      <c r="AB44" s="69"/>
      <c r="AD44" s="70"/>
    </row>
    <row r="45" spans="1:31" s="64" customFormat="1" ht="16.2" thickBot="1" x14ac:dyDescent="0.35">
      <c r="A45" s="32" t="s">
        <v>93</v>
      </c>
      <c r="I45" s="65"/>
      <c r="J45" s="65"/>
      <c r="K45" s="252" t="str">
        <f>IF(W56=0,"Praktikermethode","Substanzwert")</f>
        <v>Praktikermethode</v>
      </c>
      <c r="L45" s="252"/>
      <c r="M45" s="252"/>
      <c r="N45" s="72" t="s">
        <v>7</v>
      </c>
      <c r="O45" s="66"/>
      <c r="P45" s="249">
        <f>P57</f>
        <v>0</v>
      </c>
      <c r="Q45" s="250"/>
      <c r="R45" s="251"/>
      <c r="U45" s="67"/>
      <c r="V45" s="67"/>
      <c r="W45" s="67"/>
      <c r="X45" s="68"/>
      <c r="AB45" s="69"/>
      <c r="AD45" s="70"/>
    </row>
    <row r="46" spans="1:31" ht="16.2" hidden="1" thickBot="1" x14ac:dyDescent="0.35">
      <c r="A46" s="58"/>
      <c r="B46" s="3"/>
      <c r="C46" s="3"/>
      <c r="D46" s="3"/>
      <c r="E46" s="3"/>
      <c r="F46" s="7"/>
      <c r="G46" s="7"/>
      <c r="H46" s="7"/>
      <c r="I46" s="7"/>
      <c r="J46" s="7"/>
      <c r="K46" s="7"/>
      <c r="L46" s="7"/>
      <c r="M46" s="7"/>
      <c r="N46" s="7"/>
      <c r="O46" s="31"/>
      <c r="P46" s="31"/>
      <c r="Q46" s="31"/>
      <c r="R46" s="73"/>
      <c r="U46" s="74">
        <f>IF(U40&lt;0,0,U40-U42)</f>
        <v>0</v>
      </c>
      <c r="V46" s="74"/>
      <c r="W46" s="74"/>
      <c r="X46" s="49"/>
    </row>
    <row r="47" spans="1:31" ht="16.5" hidden="1" customHeight="1" thickBot="1" x14ac:dyDescent="0.35">
      <c r="A47" s="75" t="s">
        <v>52</v>
      </c>
      <c r="B47" s="76"/>
      <c r="C47" s="76"/>
      <c r="D47" s="76"/>
      <c r="E47" s="76"/>
      <c r="F47" s="71"/>
      <c r="G47" s="71"/>
      <c r="H47" s="71"/>
      <c r="I47" s="71"/>
      <c r="J47" s="71"/>
      <c r="K47" s="71"/>
      <c r="L47" s="7"/>
      <c r="M47" s="7"/>
      <c r="N47" s="7"/>
      <c r="O47" s="7"/>
      <c r="P47" s="203">
        <f>P40+AC47</f>
        <v>0</v>
      </c>
      <c r="Q47" s="204"/>
      <c r="R47" s="205"/>
      <c r="U47" s="206">
        <f>IF(P13="CHF",P44*V13)+IF(P13="Euro",P44*V14)+IF(P13="USD",P44*V15)+IF(P13="GBP",P44*V16)</f>
        <v>0</v>
      </c>
      <c r="V47" s="207"/>
      <c r="W47" s="208"/>
      <c r="Y47" s="49">
        <f>-AB30</f>
        <v>0</v>
      </c>
      <c r="AC47" s="169">
        <f>IF((P14+P15)&gt;AB25,0,IF(AB30&gt;U46,U46,AB30))</f>
        <v>0</v>
      </c>
      <c r="AD47" s="169"/>
      <c r="AE47" s="170"/>
    </row>
    <row r="48" spans="1:31" ht="3.75" hidden="1" customHeight="1" thickBot="1" x14ac:dyDescent="0.35">
      <c r="A48" s="77"/>
      <c r="B48" s="76"/>
      <c r="C48" s="76"/>
      <c r="D48" s="76"/>
      <c r="E48" s="76"/>
      <c r="F48" s="71"/>
      <c r="G48" s="71"/>
      <c r="H48" s="71"/>
      <c r="I48" s="71"/>
      <c r="J48" s="71"/>
      <c r="K48" s="71"/>
      <c r="L48" s="7"/>
      <c r="M48" s="7"/>
      <c r="N48" s="7"/>
      <c r="O48" s="7"/>
      <c r="P48" s="31"/>
      <c r="Q48" s="31"/>
      <c r="R48" s="73"/>
      <c r="U48" s="74"/>
      <c r="V48" s="74"/>
      <c r="W48" s="74"/>
      <c r="Y48" s="49"/>
    </row>
    <row r="49" spans="1:38" ht="16.5" hidden="1" customHeight="1" thickBot="1" x14ac:dyDescent="0.35">
      <c r="A49" s="75" t="s">
        <v>51</v>
      </c>
      <c r="B49" s="76"/>
      <c r="C49" s="76"/>
      <c r="D49" s="76"/>
      <c r="E49" s="76"/>
      <c r="F49" s="71"/>
      <c r="G49" s="71"/>
      <c r="H49" s="71"/>
      <c r="I49" s="71"/>
      <c r="J49" s="71"/>
      <c r="K49" s="71"/>
      <c r="L49" s="7"/>
      <c r="M49" s="7"/>
      <c r="N49" s="7"/>
      <c r="O49" s="54" t="s">
        <v>7</v>
      </c>
      <c r="P49" s="209">
        <f>U47</f>
        <v>0</v>
      </c>
      <c r="Q49" s="210"/>
      <c r="R49" s="211"/>
      <c r="U49" s="74"/>
      <c r="V49" s="74"/>
      <c r="W49" s="74"/>
      <c r="Y49" s="49"/>
    </row>
    <row r="50" spans="1:38" ht="16.5" customHeight="1" x14ac:dyDescent="0.3">
      <c r="A50" s="78"/>
      <c r="B50" s="76"/>
      <c r="C50" s="76"/>
      <c r="D50" s="76"/>
      <c r="E50" s="76"/>
      <c r="F50" s="71"/>
      <c r="G50" s="71"/>
      <c r="H50" s="71"/>
      <c r="I50" s="71"/>
      <c r="J50" s="71"/>
      <c r="K50" s="7"/>
      <c r="L50" s="7"/>
      <c r="M50" s="7"/>
      <c r="N50" s="7"/>
      <c r="O50" s="7"/>
      <c r="P50" s="7"/>
      <c r="Q50" s="7"/>
      <c r="R50" s="79"/>
      <c r="U50" s="74"/>
      <c r="V50" s="74"/>
      <c r="W50" s="74"/>
      <c r="Y50" s="49"/>
    </row>
    <row r="51" spans="1:38" ht="16.5" customHeight="1" thickBot="1" x14ac:dyDescent="0.35">
      <c r="A51" s="80" t="s">
        <v>34</v>
      </c>
      <c r="B51" s="76"/>
      <c r="C51" s="76"/>
      <c r="D51" s="76"/>
      <c r="E51" s="76"/>
      <c r="F51" s="71"/>
      <c r="G51" s="71"/>
      <c r="H51" s="71"/>
      <c r="I51" s="71"/>
      <c r="J51" s="71"/>
      <c r="K51" s="71"/>
      <c r="L51" s="31"/>
      <c r="M51" s="31"/>
      <c r="N51" s="7"/>
      <c r="O51" s="7"/>
      <c r="P51" s="7"/>
      <c r="Q51" s="31"/>
      <c r="R51" s="73"/>
      <c r="U51" s="74"/>
      <c r="V51" s="74"/>
      <c r="W51" s="74"/>
      <c r="Y51" s="49"/>
    </row>
    <row r="52" spans="1:38" ht="16.5" customHeight="1" thickBot="1" x14ac:dyDescent="0.35">
      <c r="A52" s="80" t="s">
        <v>53</v>
      </c>
      <c r="B52" s="76"/>
      <c r="C52" s="76"/>
      <c r="D52" s="76"/>
      <c r="E52" s="76"/>
      <c r="F52" s="71"/>
      <c r="G52" s="71"/>
      <c r="H52" s="71"/>
      <c r="I52" s="71"/>
      <c r="J52" s="71"/>
      <c r="K52" s="71"/>
      <c r="L52" s="31"/>
      <c r="M52" s="31"/>
      <c r="N52" s="115" t="s">
        <v>32</v>
      </c>
      <c r="O52" s="7"/>
      <c r="P52" s="7"/>
      <c r="Q52" s="31"/>
      <c r="R52" s="73"/>
      <c r="T52" t="s">
        <v>31</v>
      </c>
      <c r="U52" s="74"/>
      <c r="V52" s="74"/>
      <c r="W52" s="74"/>
      <c r="Y52" s="221">
        <f>IF(N52="Ja",V62)+IF(N53="Ja",V62)+IF(N54="Ja",V62)</f>
        <v>0</v>
      </c>
      <c r="Z52" s="222"/>
    </row>
    <row r="53" spans="1:38" ht="16.5" customHeight="1" x14ac:dyDescent="0.3">
      <c r="A53" s="80" t="s">
        <v>54</v>
      </c>
      <c r="B53" s="76"/>
      <c r="C53" s="76"/>
      <c r="D53" s="76"/>
      <c r="E53" s="76"/>
      <c r="F53" s="71"/>
      <c r="G53" s="71"/>
      <c r="H53" s="71"/>
      <c r="I53" s="71"/>
      <c r="J53" s="71"/>
      <c r="K53" s="71"/>
      <c r="L53" s="31"/>
      <c r="M53" s="31"/>
      <c r="N53" s="115" t="s">
        <v>32</v>
      </c>
      <c r="O53" s="7"/>
      <c r="P53" s="7"/>
      <c r="Q53" s="31"/>
      <c r="R53" s="73"/>
      <c r="T53" t="s">
        <v>32</v>
      </c>
      <c r="U53" s="74"/>
      <c r="V53" s="74"/>
      <c r="W53" s="74">
        <f>IF(N52="Ja",1,0)</f>
        <v>0</v>
      </c>
      <c r="Y53" s="49"/>
    </row>
    <row r="54" spans="1:38" ht="16.5" customHeight="1" x14ac:dyDescent="0.3">
      <c r="A54" s="80" t="s">
        <v>55</v>
      </c>
      <c r="B54" s="76"/>
      <c r="C54" s="76"/>
      <c r="D54" s="76"/>
      <c r="E54" s="76"/>
      <c r="F54" s="71"/>
      <c r="G54" s="71"/>
      <c r="H54" s="71"/>
      <c r="I54" s="71"/>
      <c r="J54" s="71"/>
      <c r="K54" s="71"/>
      <c r="L54" s="31"/>
      <c r="M54" s="31"/>
      <c r="N54" s="115" t="s">
        <v>32</v>
      </c>
      <c r="O54" s="7"/>
      <c r="P54" s="7"/>
      <c r="Q54" s="31"/>
      <c r="R54" s="73"/>
      <c r="U54" s="74"/>
      <c r="V54" s="74"/>
      <c r="W54" s="74">
        <f>IF(N53="Ja",1,0)</f>
        <v>0</v>
      </c>
      <c r="Y54" s="49"/>
    </row>
    <row r="55" spans="1:38" ht="16.5" customHeight="1" x14ac:dyDescent="0.3">
      <c r="A55" s="80" t="s">
        <v>56</v>
      </c>
      <c r="B55" s="76"/>
      <c r="C55" s="76"/>
      <c r="D55" s="76"/>
      <c r="E55" s="76"/>
      <c r="F55" s="71"/>
      <c r="G55" s="71"/>
      <c r="H55" s="71"/>
      <c r="I55" s="71"/>
      <c r="J55" s="71"/>
      <c r="K55" s="71"/>
      <c r="L55" s="31"/>
      <c r="M55" s="31"/>
      <c r="N55" s="115" t="s">
        <v>32</v>
      </c>
      <c r="O55" s="7"/>
      <c r="P55" s="7"/>
      <c r="Q55" s="31"/>
      <c r="R55" s="73"/>
      <c r="U55" s="74"/>
      <c r="V55" s="74"/>
      <c r="W55" s="74">
        <f>IF(N54="Ja",1,0)</f>
        <v>0</v>
      </c>
      <c r="Y55" s="49"/>
    </row>
    <row r="56" spans="1:38" ht="16.5" customHeight="1" thickBot="1" x14ac:dyDescent="0.35">
      <c r="A56" s="80"/>
      <c r="B56" s="76"/>
      <c r="C56" s="76"/>
      <c r="D56" s="76"/>
      <c r="E56" s="76"/>
      <c r="F56" s="71"/>
      <c r="G56" s="71"/>
      <c r="H56" s="71"/>
      <c r="I56" s="71"/>
      <c r="J56" s="71"/>
      <c r="K56" s="71"/>
      <c r="L56" s="31"/>
      <c r="M56" s="31"/>
      <c r="N56" s="81"/>
      <c r="O56" s="7"/>
      <c r="P56" s="7"/>
      <c r="Q56" s="31"/>
      <c r="R56" s="73"/>
      <c r="U56" s="74"/>
      <c r="V56" s="74"/>
      <c r="W56" s="74">
        <f>SUM(W53:W55)</f>
        <v>0</v>
      </c>
      <c r="Y56" s="49">
        <f>AB26-AB26-AB26</f>
        <v>0</v>
      </c>
    </row>
    <row r="57" spans="1:38" ht="16.5" customHeight="1" thickBot="1" x14ac:dyDescent="0.35">
      <c r="A57" s="78" t="s">
        <v>35</v>
      </c>
      <c r="B57" s="76"/>
      <c r="C57" s="76"/>
      <c r="D57" s="76"/>
      <c r="E57" s="76"/>
      <c r="I57" s="7"/>
      <c r="J57" s="7"/>
      <c r="K57" s="71"/>
      <c r="L57" s="7"/>
      <c r="M57" s="7"/>
      <c r="N57" s="31"/>
      <c r="O57" s="82" t="s">
        <v>44</v>
      </c>
      <c r="P57" s="218">
        <f>ROUNDDOWN(IF(W56=0,V62,AB27),-2)</f>
        <v>0</v>
      </c>
      <c r="Q57" s="219"/>
      <c r="R57" s="220"/>
      <c r="U57" s="74"/>
      <c r="V57" s="74"/>
      <c r="Y57" s="49"/>
    </row>
    <row r="58" spans="1:38" ht="3.75" customHeight="1" thickBot="1" x14ac:dyDescent="0.35">
      <c r="A58" s="83"/>
      <c r="B58" s="84"/>
      <c r="C58" s="84"/>
      <c r="D58" s="84"/>
      <c r="E58" s="84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6"/>
    </row>
    <row r="59" spans="1:38" ht="9" customHeight="1" thickBot="1" x14ac:dyDescent="0.35">
      <c r="F59" s="87"/>
      <c r="G59" s="87"/>
      <c r="H59" s="87"/>
      <c r="I59" s="87"/>
      <c r="J59" s="7"/>
      <c r="K59" s="7"/>
      <c r="L59" s="7"/>
      <c r="M59" s="7"/>
      <c r="N59" s="7"/>
      <c r="O59" s="7"/>
      <c r="P59" s="7"/>
      <c r="Q59" s="7"/>
      <c r="R59" s="7"/>
      <c r="AL59" s="88"/>
    </row>
    <row r="60" spans="1:38" ht="18.600000000000001" thickBot="1" x14ac:dyDescent="0.4">
      <c r="A60" s="89" t="str">
        <f>"Ausschüttungen"</f>
        <v>Ausschüttungen</v>
      </c>
      <c r="B60" s="90"/>
      <c r="C60" s="90"/>
      <c r="D60" s="90"/>
      <c r="E60" s="90"/>
      <c r="F60" s="91"/>
      <c r="I60" s="45"/>
      <c r="J60" s="92"/>
      <c r="K60" s="92"/>
      <c r="L60" s="92"/>
      <c r="M60" s="92"/>
      <c r="N60" s="92"/>
      <c r="O60" s="92"/>
      <c r="P60" s="92"/>
      <c r="Q60" s="92"/>
      <c r="R60" s="93"/>
      <c r="U60" s="215">
        <f>U47</f>
        <v>0</v>
      </c>
      <c r="V60" s="216"/>
      <c r="W60" s="217"/>
    </row>
    <row r="61" spans="1:38" ht="3.75" customHeight="1" thickBot="1" x14ac:dyDescent="0.35">
      <c r="A61" s="2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33"/>
    </row>
    <row r="62" spans="1:38" ht="16.2" thickBot="1" x14ac:dyDescent="0.35">
      <c r="A62" s="94" t="str">
        <f>"Dividenden/Ausschüttungen nach dem Bilanzstichtag "&amp;TEXT(Z70,"jjjj")&amp;""</f>
        <v xml:space="preserve">Dividenden/Ausschüttungen nach dem Bilanzstichtag </v>
      </c>
      <c r="B62" s="51"/>
      <c r="C62" s="51"/>
      <c r="D62" s="51"/>
      <c r="E62" s="51"/>
      <c r="F62" s="30"/>
      <c r="G62" s="30"/>
      <c r="H62" s="30"/>
      <c r="I62" s="95"/>
      <c r="J62" s="30"/>
      <c r="K62" s="30"/>
      <c r="L62" s="36"/>
      <c r="M62" s="7"/>
      <c r="N62" s="7"/>
      <c r="O62" s="96" t="s">
        <v>7</v>
      </c>
      <c r="P62" s="227"/>
      <c r="Q62" s="228"/>
      <c r="R62" s="229"/>
      <c r="V62" s="201">
        <f>MAX(0,U60)</f>
        <v>0</v>
      </c>
      <c r="W62" s="202"/>
      <c r="X62">
        <f>IF(V62&lt;Y62,Y62,V62)</f>
        <v>0</v>
      </c>
      <c r="Y62">
        <f>AB25*0.6</f>
        <v>0</v>
      </c>
    </row>
    <row r="63" spans="1:38" ht="3.75" customHeight="1" x14ac:dyDescent="0.3">
      <c r="A63" s="29"/>
      <c r="F63" s="7"/>
      <c r="G63" s="7"/>
      <c r="H63" s="7"/>
      <c r="I63" s="54"/>
      <c r="J63" s="31"/>
      <c r="K63" s="31"/>
      <c r="L63" s="31"/>
      <c r="M63" s="7"/>
      <c r="N63" s="54"/>
      <c r="O63" s="54"/>
      <c r="P63" s="31"/>
      <c r="Q63" s="31"/>
      <c r="R63" s="73"/>
      <c r="V63" s="97"/>
    </row>
    <row r="64" spans="1:38" x14ac:dyDescent="0.3">
      <c r="A64" s="94" t="str">
        <f>"Interimsdividende im Geschäftsjahr "&amp;TEXT(Z70,"jjjj")&amp;""</f>
        <v xml:space="preserve">Interimsdividende im Geschäftsjahr </v>
      </c>
      <c r="F64" s="7"/>
      <c r="G64" s="7"/>
      <c r="H64" s="7"/>
      <c r="I64" s="54" t="str">
        <f>P13</f>
        <v>CHF</v>
      </c>
      <c r="J64" s="143"/>
      <c r="K64" s="144"/>
      <c r="L64" s="145"/>
      <c r="M64" s="7"/>
      <c r="N64" s="7"/>
      <c r="O64" s="54" t="s">
        <v>7</v>
      </c>
      <c r="P64" s="212">
        <f>IF(P13="CHF",J64*V13)+IF(P13="Euro",J64*V14)+IF(P13="USD",J64*V15)+IF(P13="GBP",J64*V16)</f>
        <v>0</v>
      </c>
      <c r="Q64" s="213"/>
      <c r="R64" s="214"/>
      <c r="V64" s="97">
        <f>P19</f>
        <v>0</v>
      </c>
      <c r="W64">
        <f>IF(P13="CHF",V64*V13)+IF(P13="Euro",V64*V14)+IF(P13="USD",V64*V15)+IF(P13="GBP",V64*V16)</f>
        <v>0</v>
      </c>
      <c r="X64">
        <f>ROUND(W64,0)</f>
        <v>0</v>
      </c>
    </row>
    <row r="65" spans="1:27" ht="3.75" customHeight="1" x14ac:dyDescent="0.3">
      <c r="A65" s="29"/>
      <c r="F65" s="7"/>
      <c r="G65" s="7"/>
      <c r="H65" s="7"/>
      <c r="I65" s="7"/>
      <c r="J65" s="7"/>
      <c r="K65" s="7"/>
      <c r="L65" s="7"/>
      <c r="M65" s="7"/>
      <c r="N65" s="54"/>
      <c r="O65" s="54"/>
      <c r="P65" s="7"/>
      <c r="Q65" s="7"/>
      <c r="R65" s="33"/>
    </row>
    <row r="66" spans="1:27" ht="3.75" customHeight="1" thickBot="1" x14ac:dyDescent="0.35">
      <c r="A66" s="83"/>
      <c r="B66" s="84"/>
      <c r="C66" s="84"/>
      <c r="D66" s="84"/>
      <c r="E66" s="84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6"/>
    </row>
    <row r="67" spans="1:27" ht="9" customHeight="1" thickBot="1" x14ac:dyDescent="0.35"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27" ht="17.399999999999999" x14ac:dyDescent="0.35">
      <c r="A68" s="98" t="s">
        <v>19</v>
      </c>
      <c r="B68" s="99"/>
      <c r="C68" s="99"/>
      <c r="D68" s="99"/>
      <c r="E68" s="99"/>
      <c r="F68" s="100"/>
      <c r="G68" s="100"/>
      <c r="H68" s="100"/>
      <c r="I68" s="100"/>
      <c r="J68" s="100"/>
      <c r="K68" s="223" t="s">
        <v>11</v>
      </c>
      <c r="L68" s="224"/>
      <c r="M68" s="224"/>
      <c r="N68" s="224"/>
      <c r="O68" s="224"/>
      <c r="P68" s="224"/>
      <c r="Q68" s="225"/>
      <c r="R68" s="101"/>
    </row>
    <row r="69" spans="1:27" ht="25.5" customHeight="1" thickBot="1" x14ac:dyDescent="0.35">
      <c r="A69" s="156" t="s">
        <v>12</v>
      </c>
      <c r="B69" s="157"/>
      <c r="C69" s="157"/>
      <c r="D69" s="157"/>
      <c r="E69" s="158"/>
      <c r="F69" s="102" t="s">
        <v>8</v>
      </c>
      <c r="G69" s="154" t="s">
        <v>9</v>
      </c>
      <c r="H69" s="155"/>
      <c r="I69" s="155"/>
      <c r="J69" s="102" t="s">
        <v>10</v>
      </c>
      <c r="K69" s="154" t="s">
        <v>60</v>
      </c>
      <c r="L69" s="242"/>
      <c r="M69" s="154" t="s">
        <v>61</v>
      </c>
      <c r="N69" s="242"/>
      <c r="O69" s="154" t="s">
        <v>62</v>
      </c>
      <c r="P69" s="236"/>
      <c r="Q69" s="237"/>
      <c r="R69" s="103" t="s">
        <v>59</v>
      </c>
    </row>
    <row r="70" spans="1:27" ht="17.399999999999999" x14ac:dyDescent="0.35">
      <c r="A70" s="148"/>
      <c r="B70" s="149"/>
      <c r="C70" s="149"/>
      <c r="D70" s="149"/>
      <c r="E70" s="150"/>
      <c r="F70" s="116"/>
      <c r="G70" s="128">
        <f t="shared" ref="G70:G75" si="0">$P$57*F70</f>
        <v>0</v>
      </c>
      <c r="H70" s="129"/>
      <c r="I70" s="130"/>
      <c r="J70" s="104">
        <f>LOOKUP(F70,U83:W85)</f>
        <v>0.2</v>
      </c>
      <c r="K70" s="128">
        <f t="shared" ref="K70:K75" si="1">IF(J70=0%,G70*1)+IF(J70=10%,G70*0.9)+IF(J70=20%,G70*0.8)</f>
        <v>0</v>
      </c>
      <c r="L70" s="130"/>
      <c r="M70" s="253">
        <f t="shared" ref="M70:M75" si="2">$P$62*F70</f>
        <v>0</v>
      </c>
      <c r="N70" s="254"/>
      <c r="O70" s="143"/>
      <c r="P70" s="144"/>
      <c r="Q70" s="145"/>
      <c r="R70" s="119" t="s">
        <v>23</v>
      </c>
      <c r="U70" s="57">
        <v>0</v>
      </c>
      <c r="V70" t="s">
        <v>23</v>
      </c>
      <c r="X70" s="199" t="str">
        <f>IF(K9=0,"",K9)</f>
        <v/>
      </c>
      <c r="Y70" s="200"/>
      <c r="Z70" s="199" t="str">
        <f>X70</f>
        <v/>
      </c>
      <c r="AA70" s="200"/>
    </row>
    <row r="71" spans="1:27" x14ac:dyDescent="0.3">
      <c r="A71" s="151"/>
      <c r="B71" s="152"/>
      <c r="C71" s="152"/>
      <c r="D71" s="152"/>
      <c r="E71" s="153"/>
      <c r="F71" s="117"/>
      <c r="G71" s="128">
        <f t="shared" si="0"/>
        <v>0</v>
      </c>
      <c r="H71" s="129"/>
      <c r="I71" s="130"/>
      <c r="J71" s="105">
        <f>LOOKUP(F71,U83:W85)</f>
        <v>0.2</v>
      </c>
      <c r="K71" s="128">
        <f t="shared" si="1"/>
        <v>0</v>
      </c>
      <c r="L71" s="130"/>
      <c r="M71" s="253">
        <f t="shared" si="2"/>
        <v>0</v>
      </c>
      <c r="N71" s="254"/>
      <c r="O71" s="143"/>
      <c r="P71" s="144"/>
      <c r="Q71" s="145"/>
      <c r="R71" s="120" t="s">
        <v>23</v>
      </c>
      <c r="U71" s="57">
        <v>0.1</v>
      </c>
      <c r="V71" t="s">
        <v>24</v>
      </c>
      <c r="Y71" s="51" t="str">
        <f>IF(K10=0,"",K10)</f>
        <v/>
      </c>
      <c r="AA71" s="51" t="str">
        <f>Y71</f>
        <v/>
      </c>
    </row>
    <row r="72" spans="1:27" x14ac:dyDescent="0.3">
      <c r="A72" s="151"/>
      <c r="B72" s="152"/>
      <c r="C72" s="152"/>
      <c r="D72" s="152"/>
      <c r="E72" s="153"/>
      <c r="F72" s="117"/>
      <c r="G72" s="128">
        <f t="shared" si="0"/>
        <v>0</v>
      </c>
      <c r="H72" s="129"/>
      <c r="I72" s="130"/>
      <c r="J72" s="105">
        <f>LOOKUP(F72,U83:W85)</f>
        <v>0.2</v>
      </c>
      <c r="K72" s="128">
        <f t="shared" si="1"/>
        <v>0</v>
      </c>
      <c r="L72" s="130"/>
      <c r="M72" s="253">
        <f t="shared" si="2"/>
        <v>0</v>
      </c>
      <c r="N72" s="254"/>
      <c r="O72" s="143"/>
      <c r="P72" s="144"/>
      <c r="Q72" s="145"/>
      <c r="R72" s="120" t="s">
        <v>23</v>
      </c>
      <c r="U72" s="57">
        <v>0.2</v>
      </c>
    </row>
    <row r="73" spans="1:27" x14ac:dyDescent="0.3">
      <c r="A73" s="151"/>
      <c r="B73" s="152"/>
      <c r="C73" s="152"/>
      <c r="D73" s="152"/>
      <c r="E73" s="153"/>
      <c r="F73" s="117"/>
      <c r="G73" s="128">
        <f t="shared" si="0"/>
        <v>0</v>
      </c>
      <c r="H73" s="129"/>
      <c r="I73" s="130"/>
      <c r="J73" s="105">
        <f>LOOKUP(F73,U83:W85)</f>
        <v>0.2</v>
      </c>
      <c r="K73" s="128">
        <f t="shared" si="1"/>
        <v>0</v>
      </c>
      <c r="L73" s="130"/>
      <c r="M73" s="253">
        <f t="shared" si="2"/>
        <v>0</v>
      </c>
      <c r="N73" s="254"/>
      <c r="O73" s="143"/>
      <c r="P73" s="144"/>
      <c r="Q73" s="145"/>
      <c r="R73" s="120" t="s">
        <v>23</v>
      </c>
    </row>
    <row r="74" spans="1:27" x14ac:dyDescent="0.3">
      <c r="A74" s="151"/>
      <c r="B74" s="152"/>
      <c r="C74" s="152"/>
      <c r="D74" s="152"/>
      <c r="E74" s="153"/>
      <c r="F74" s="117"/>
      <c r="G74" s="128">
        <f t="shared" si="0"/>
        <v>0</v>
      </c>
      <c r="H74" s="129"/>
      <c r="I74" s="130"/>
      <c r="J74" s="105">
        <f>LOOKUP(F74,U83:W85)</f>
        <v>0.2</v>
      </c>
      <c r="K74" s="128">
        <f t="shared" si="1"/>
        <v>0</v>
      </c>
      <c r="L74" s="130"/>
      <c r="M74" s="253">
        <f t="shared" si="2"/>
        <v>0</v>
      </c>
      <c r="N74" s="254"/>
      <c r="O74" s="143"/>
      <c r="P74" s="144"/>
      <c r="Q74" s="145"/>
      <c r="R74" s="120" t="s">
        <v>23</v>
      </c>
    </row>
    <row r="75" spans="1:27" ht="16.2" thickBot="1" x14ac:dyDescent="0.35">
      <c r="A75" s="163"/>
      <c r="B75" s="164"/>
      <c r="C75" s="164"/>
      <c r="D75" s="164"/>
      <c r="E75" s="165"/>
      <c r="F75" s="118"/>
      <c r="G75" s="131">
        <f t="shared" si="0"/>
        <v>0</v>
      </c>
      <c r="H75" s="132"/>
      <c r="I75" s="133"/>
      <c r="J75" s="106">
        <f>LOOKUP(F75,U83:W85)</f>
        <v>0.2</v>
      </c>
      <c r="K75" s="146">
        <f t="shared" si="1"/>
        <v>0</v>
      </c>
      <c r="L75" s="147"/>
      <c r="M75" s="255">
        <f t="shared" si="2"/>
        <v>0</v>
      </c>
      <c r="N75" s="256"/>
      <c r="O75" s="140"/>
      <c r="P75" s="141"/>
      <c r="Q75" s="142"/>
      <c r="R75" s="121" t="s">
        <v>23</v>
      </c>
    </row>
    <row r="76" spans="1:27" ht="9" customHeight="1" thickBot="1" x14ac:dyDescent="0.35"/>
    <row r="77" spans="1:27" ht="12" hidden="1" customHeight="1" x14ac:dyDescent="0.3">
      <c r="K77" s="166">
        <f ca="1">TODAY()</f>
        <v>46149</v>
      </c>
      <c r="L77" s="167"/>
      <c r="M77" s="134"/>
      <c r="N77" s="135"/>
      <c r="O77" s="135"/>
      <c r="P77" s="135"/>
      <c r="Q77" s="135"/>
      <c r="R77" s="136"/>
    </row>
    <row r="78" spans="1:27" ht="9" hidden="1" customHeight="1" x14ac:dyDescent="0.3">
      <c r="K78" s="166"/>
      <c r="L78" s="167"/>
      <c r="M78" s="137"/>
      <c r="N78" s="138"/>
      <c r="O78" s="138"/>
      <c r="P78" s="138"/>
      <c r="Q78" s="138"/>
      <c r="R78" s="139"/>
    </row>
    <row r="79" spans="1:27" ht="9" hidden="1" customHeight="1" x14ac:dyDescent="0.3"/>
    <row r="80" spans="1:27" ht="9" hidden="1" customHeight="1" thickBot="1" x14ac:dyDescent="0.35"/>
    <row r="81" spans="1:23" ht="17.399999999999999" x14ac:dyDescent="0.35">
      <c r="A81" s="107" t="s">
        <v>13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108"/>
    </row>
    <row r="82" spans="1:23" ht="3.75" customHeight="1" x14ac:dyDescent="0.35">
      <c r="A82" s="109"/>
      <c r="R82" s="110"/>
    </row>
    <row r="83" spans="1:23" ht="12" customHeight="1" x14ac:dyDescent="0.3">
      <c r="A83" s="159" t="s">
        <v>14</v>
      </c>
      <c r="B83" s="160"/>
      <c r="C83" s="160"/>
      <c r="D83" s="161"/>
      <c r="E83" s="162" t="s">
        <v>15</v>
      </c>
      <c r="F83" s="160"/>
      <c r="G83" s="160"/>
      <c r="H83" s="161"/>
      <c r="R83" s="110"/>
      <c r="U83" s="111">
        <v>0</v>
      </c>
      <c r="V83" s="111">
        <v>0.19989999999999999</v>
      </c>
      <c r="W83" s="57">
        <v>0.2</v>
      </c>
    </row>
    <row r="84" spans="1:23" ht="12" customHeight="1" x14ac:dyDescent="0.3">
      <c r="A84" s="125" t="s">
        <v>16</v>
      </c>
      <c r="B84" s="126"/>
      <c r="C84" s="126"/>
      <c r="D84" s="126"/>
      <c r="E84" s="127">
        <v>0.2</v>
      </c>
      <c r="F84" s="126"/>
      <c r="G84" s="126"/>
      <c r="H84" s="126"/>
      <c r="R84" s="110"/>
      <c r="U84" s="111">
        <v>0.2</v>
      </c>
      <c r="V84" s="111">
        <v>0.49998999999999999</v>
      </c>
      <c r="W84" s="57">
        <v>0.1</v>
      </c>
    </row>
    <row r="85" spans="1:23" ht="12" customHeight="1" x14ac:dyDescent="0.3">
      <c r="A85" s="125" t="s">
        <v>17</v>
      </c>
      <c r="B85" s="126"/>
      <c r="C85" s="126"/>
      <c r="D85" s="126"/>
      <c r="E85" s="127">
        <v>0.1</v>
      </c>
      <c r="F85" s="126"/>
      <c r="G85" s="126"/>
      <c r="H85" s="126"/>
      <c r="R85" s="110"/>
      <c r="U85" s="111">
        <v>0.5</v>
      </c>
      <c r="V85" s="111">
        <v>1</v>
      </c>
      <c r="W85" s="57">
        <v>0</v>
      </c>
    </row>
    <row r="86" spans="1:23" ht="12" customHeight="1" x14ac:dyDescent="0.3">
      <c r="A86" s="125" t="s">
        <v>18</v>
      </c>
      <c r="B86" s="126"/>
      <c r="C86" s="126"/>
      <c r="D86" s="126"/>
      <c r="E86" s="127">
        <v>0</v>
      </c>
      <c r="F86" s="126"/>
      <c r="G86" s="126"/>
      <c r="H86" s="126"/>
      <c r="R86" s="110"/>
    </row>
    <row r="87" spans="1:23" ht="3.75" customHeight="1" thickBot="1" x14ac:dyDescent="0.35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112"/>
    </row>
    <row r="88" spans="1:23" ht="20.25" customHeight="1" x14ac:dyDescent="0.3">
      <c r="A88" s="113" t="s">
        <v>64</v>
      </c>
      <c r="B88" s="114"/>
    </row>
    <row r="89" spans="1:23" x14ac:dyDescent="0.3">
      <c r="A89" s="113" t="s">
        <v>65</v>
      </c>
      <c r="B89" s="114"/>
    </row>
  </sheetData>
  <sheetProtection algorithmName="SHA-512" hashValue="I3mYTHz8KSlW+FZBihbMRVCvm441VGKxl+QRUpUXKb2/+vjqaCUUXXsi9+UBtMG2DpFrOyegIYYYdFOGz2T+YQ==" saltValue="YgtOsP65etYMh83zVKldCg==" spinCount="100000" sheet="1" selectLockedCells="1"/>
  <mergeCells count="110">
    <mergeCell ref="O73:Q73"/>
    <mergeCell ref="O69:Q69"/>
    <mergeCell ref="O70:Q70"/>
    <mergeCell ref="O71:Q71"/>
    <mergeCell ref="O72:Q72"/>
    <mergeCell ref="I30:K30"/>
    <mergeCell ref="L30:N30"/>
    <mergeCell ref="M70:N70"/>
    <mergeCell ref="K71:L71"/>
    <mergeCell ref="K69:L69"/>
    <mergeCell ref="M69:N69"/>
    <mergeCell ref="M73:N73"/>
    <mergeCell ref="M71:N71"/>
    <mergeCell ref="M72:N72"/>
    <mergeCell ref="P35:R35"/>
    <mergeCell ref="P39:R39"/>
    <mergeCell ref="P41:R41"/>
    <mergeCell ref="P43:R43"/>
    <mergeCell ref="P44:R44"/>
    <mergeCell ref="P42:R42"/>
    <mergeCell ref="P45:R45"/>
    <mergeCell ref="K45:M45"/>
    <mergeCell ref="P37:R37"/>
    <mergeCell ref="M14:N14"/>
    <mergeCell ref="P40:R40"/>
    <mergeCell ref="P62:R62"/>
    <mergeCell ref="G8:H8"/>
    <mergeCell ref="P12:R12"/>
    <mergeCell ref="K8:M8"/>
    <mergeCell ref="G10:H10"/>
    <mergeCell ref="I33:K33"/>
    <mergeCell ref="J64:L64"/>
    <mergeCell ref="P26:R26"/>
    <mergeCell ref="P27:R27"/>
    <mergeCell ref="P16:R16"/>
    <mergeCell ref="P20:R20"/>
    <mergeCell ref="L33:O33"/>
    <mergeCell ref="P19:R19"/>
    <mergeCell ref="P36:R36"/>
    <mergeCell ref="L32:O32"/>
    <mergeCell ref="X70:Y70"/>
    <mergeCell ref="V62:W62"/>
    <mergeCell ref="P47:R47"/>
    <mergeCell ref="U47:W47"/>
    <mergeCell ref="P49:R49"/>
    <mergeCell ref="P64:R64"/>
    <mergeCell ref="Z70:AA70"/>
    <mergeCell ref="U60:W60"/>
    <mergeCell ref="P57:R57"/>
    <mergeCell ref="Y52:Z52"/>
    <mergeCell ref="K68:Q68"/>
    <mergeCell ref="Y34:Z34"/>
    <mergeCell ref="Y33:AA33"/>
    <mergeCell ref="AC47:AE47"/>
    <mergeCell ref="A3:R4"/>
    <mergeCell ref="K10:M10"/>
    <mergeCell ref="P34:R34"/>
    <mergeCell ref="P32:R32"/>
    <mergeCell ref="P33:R33"/>
    <mergeCell ref="P14:R14"/>
    <mergeCell ref="P17:R17"/>
    <mergeCell ref="A12:F12"/>
    <mergeCell ref="P15:R15"/>
    <mergeCell ref="P13:R13"/>
    <mergeCell ref="B8:D8"/>
    <mergeCell ref="A6:N6"/>
    <mergeCell ref="P18:R18"/>
    <mergeCell ref="P21:R21"/>
    <mergeCell ref="P22:R22"/>
    <mergeCell ref="P23:R23"/>
    <mergeCell ref="P24:R24"/>
    <mergeCell ref="G9:H9"/>
    <mergeCell ref="K9:M9"/>
    <mergeCell ref="I32:K32"/>
    <mergeCell ref="C7:M7"/>
    <mergeCell ref="K74:L74"/>
    <mergeCell ref="A74:E74"/>
    <mergeCell ref="A75:E75"/>
    <mergeCell ref="K72:L72"/>
    <mergeCell ref="K73:L73"/>
    <mergeCell ref="K77:L78"/>
    <mergeCell ref="K70:L70"/>
    <mergeCell ref="G72:I72"/>
    <mergeCell ref="G73:I73"/>
    <mergeCell ref="A72:E72"/>
    <mergeCell ref="A73:E73"/>
    <mergeCell ref="AI26:AK26"/>
    <mergeCell ref="L27:M27"/>
    <mergeCell ref="A86:D86"/>
    <mergeCell ref="E86:H86"/>
    <mergeCell ref="G74:I74"/>
    <mergeCell ref="G75:I75"/>
    <mergeCell ref="M75:N75"/>
    <mergeCell ref="A85:D85"/>
    <mergeCell ref="E85:H85"/>
    <mergeCell ref="M77:R78"/>
    <mergeCell ref="A84:D84"/>
    <mergeCell ref="E84:H84"/>
    <mergeCell ref="O75:Q75"/>
    <mergeCell ref="O74:Q74"/>
    <mergeCell ref="M74:N74"/>
    <mergeCell ref="K75:L75"/>
    <mergeCell ref="A70:E70"/>
    <mergeCell ref="A71:E71"/>
    <mergeCell ref="G70:I70"/>
    <mergeCell ref="G71:I71"/>
    <mergeCell ref="G69:I69"/>
    <mergeCell ref="A69:E69"/>
    <mergeCell ref="A83:D83"/>
    <mergeCell ref="E83:H83"/>
  </mergeCells>
  <phoneticPr fontId="5" type="noConversion"/>
  <dataValidations count="5">
    <dataValidation type="list" allowBlank="1" showInputMessage="1" showErrorMessage="1" sqref="O36" xr:uid="{00000000-0002-0000-0000-000000000000}">
      <formula1>$U$36:$U$37</formula1>
    </dataValidation>
    <dataValidation type="list" allowBlank="1" showInputMessage="1" showErrorMessage="1" sqref="R70:R75" xr:uid="{00000000-0002-0000-0000-000001000000}">
      <formula1>$V$70:$V$71</formula1>
    </dataValidation>
    <dataValidation type="list" allowBlank="1" showInputMessage="1" showErrorMessage="1" sqref="N56" xr:uid="{00000000-0002-0000-0000-000002000000}">
      <formula1>$T$51:$T$53</formula1>
    </dataValidation>
    <dataValidation type="list" allowBlank="1" showInputMessage="1" showErrorMessage="1" sqref="N52:N55" xr:uid="{00000000-0002-0000-0000-000003000000}">
      <formula1>$T$52:$T$53</formula1>
    </dataValidation>
    <dataValidation type="list" allowBlank="1" showInputMessage="1" showErrorMessage="1" sqref="O13:R13" xr:uid="{00000000-0002-0000-0000-000004000000}">
      <formula1>$U$13:$U$16</formula1>
    </dataValidation>
  </dataValidations>
  <printOptions horizontalCentered="1"/>
  <pageMargins left="0.23622047244094491" right="0.23622047244094491" top="0.59055118110236227" bottom="0" header="0.31496062992125984" footer="0.31496062992125984"/>
  <pageSetup paperSize="9" scale="65" orientation="portrait" r:id="rId1"/>
  <headerFooter alignWithMargins="0"/>
  <ignoredErrors>
    <ignoredError sqref="J70:J75 P64 M70:M75" unlockedFormula="1"/>
  </ignoredErrors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 2026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bero</dc:creator>
  <cp:lastModifiedBy>Beck Robert</cp:lastModifiedBy>
  <cp:lastPrinted>2025-03-14T13:50:24Z</cp:lastPrinted>
  <dcterms:created xsi:type="dcterms:W3CDTF">2012-01-11T09:54:00Z</dcterms:created>
  <dcterms:modified xsi:type="dcterms:W3CDTF">2026-05-07T07:53:03Z</dcterms:modified>
</cp:coreProperties>
</file>