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Publikationen\Diverses_extern\"/>
    </mc:Choice>
  </mc:AlternateContent>
  <xr:revisionPtr revIDLastSave="0" documentId="13_ncr:1_{D3159474-729D-4088-9669-CD420E06B4C4}" xr6:coauthVersionLast="36" xr6:coauthVersionMax="36" xr10:uidLastSave="{00000000-0000-0000-0000-000000000000}"/>
  <bookViews>
    <workbookView xWindow="600" yWindow="120" windowWidth="20625" windowHeight="10875" xr2:uid="{00000000-000D-0000-FFFF-FFFF00000000}"/>
  </bookViews>
  <sheets>
    <sheet name="Bewertung 2021" sheetId="1" r:id="rId1"/>
  </sheets>
  <calcPr calcId="191029"/>
</workbook>
</file>

<file path=xl/calcChain.xml><?xml version="1.0" encoding="utf-8"?>
<calcChain xmlns="http://schemas.openxmlformats.org/spreadsheetml/2006/main">
  <c r="V54" i="1" l="1"/>
  <c r="W54" i="1" s="1"/>
  <c r="X54" i="1" s="1"/>
  <c r="P52" i="1" s="1"/>
  <c r="Y61" i="1"/>
  <c r="AA61" i="1" s="1"/>
  <c r="H27" i="1" s="1"/>
  <c r="X60" i="1"/>
  <c r="Z60" i="1" s="1"/>
  <c r="U35" i="1"/>
  <c r="A50" i="1"/>
  <c r="V35" i="1"/>
  <c r="P21" i="1"/>
  <c r="W22" i="1" s="1"/>
  <c r="P54" i="1"/>
  <c r="P28" i="1"/>
  <c r="P27" i="1"/>
  <c r="T29" i="1"/>
  <c r="J65" i="1"/>
  <c r="J64" i="1"/>
  <c r="J63" i="1"/>
  <c r="J62" i="1"/>
  <c r="J61" i="1"/>
  <c r="J60" i="1"/>
  <c r="I54" i="1"/>
  <c r="T9" i="1"/>
  <c r="W10" i="1"/>
  <c r="T10" i="1" s="1"/>
  <c r="W45" i="1"/>
  <c r="W9" i="1"/>
  <c r="Y37" i="1"/>
  <c r="I14" i="1"/>
  <c r="K67" i="1"/>
  <c r="W43" i="1"/>
  <c r="W46" i="1" s="1"/>
  <c r="F47" i="1" s="1"/>
  <c r="W44" i="1"/>
  <c r="P31" i="1"/>
  <c r="T31" i="1" l="1"/>
  <c r="A30" i="1" s="1"/>
  <c r="AA34" i="1"/>
  <c r="P30" i="1" s="1"/>
  <c r="P32" i="1" s="1"/>
  <c r="W30" i="1" s="1"/>
  <c r="P29" i="1"/>
  <c r="M65" i="1"/>
  <c r="M64" i="1"/>
  <c r="M62" i="1"/>
  <c r="M63" i="1"/>
  <c r="M60" i="1"/>
  <c r="M61" i="1"/>
  <c r="T21" i="1"/>
  <c r="V34" i="1"/>
  <c r="Y52" i="1"/>
  <c r="U34" i="1"/>
  <c r="U36" i="1" s="1"/>
  <c r="P35" i="1" s="1"/>
  <c r="T11" i="1"/>
  <c r="A54" i="1"/>
  <c r="U27" i="1"/>
  <c r="A52" i="1"/>
  <c r="H28" i="1"/>
  <c r="X33" i="1" l="1"/>
  <c r="P34" i="1" s="1"/>
  <c r="P37" i="1" s="1"/>
  <c r="U37" i="1" s="1"/>
  <c r="U50" i="1" s="1"/>
  <c r="V52" i="1" s="1"/>
  <c r="U22" i="1"/>
  <c r="Y46" i="1"/>
  <c r="P39" i="1" l="1"/>
  <c r="X52" i="1"/>
  <c r="P47" i="1" s="1"/>
  <c r="G62" i="1" s="1"/>
  <c r="K62" i="1" s="1"/>
  <c r="Y42" i="1"/>
  <c r="G61" i="1" l="1"/>
  <c r="K61" i="1" s="1"/>
  <c r="G64" i="1"/>
  <c r="K64" i="1" s="1"/>
  <c r="G60" i="1"/>
  <c r="K60" i="1" s="1"/>
  <c r="G63" i="1"/>
  <c r="K63" i="1" s="1"/>
  <c r="G65" i="1"/>
  <c r="K65" i="1" s="1"/>
</calcChain>
</file>

<file path=xl/sharedStrings.xml><?xml version="1.0" encoding="utf-8"?>
<sst xmlns="http://schemas.openxmlformats.org/spreadsheetml/2006/main" count="92" uniqueCount="75">
  <si>
    <t>Angaben zur juristischen Person</t>
  </si>
  <si>
    <t>Akt Nr.:</t>
  </si>
  <si>
    <t>PEID Nr.:</t>
  </si>
  <si>
    <t>von:</t>
  </si>
  <si>
    <t>bis:</t>
  </si>
  <si>
    <t>Bilanzwährung</t>
  </si>
  <si>
    <t>Kapitalisierungszinssatz</t>
  </si>
  <si>
    <t>CHF</t>
  </si>
  <si>
    <t>Anteil
in %</t>
  </si>
  <si>
    <t>Berechnung Verkehrs-
wert gemäss Anteil</t>
  </si>
  <si>
    <t>Pauschal-
abzug</t>
  </si>
  <si>
    <t>Übertrag in Steuererklärung der/des Inhabers/s</t>
  </si>
  <si>
    <t>Inhaber (Name/Vorname)</t>
  </si>
  <si>
    <t>Pauschalabzug für Minderheitsbeteiligung</t>
  </si>
  <si>
    <t>Beteiligung von / bis</t>
  </si>
  <si>
    <t>Pauschal-Abzug</t>
  </si>
  <si>
    <t>&lt;20%</t>
  </si>
  <si>
    <t>&gt;=20% - &lt;50%</t>
  </si>
  <si>
    <t>&gt;=50%</t>
  </si>
  <si>
    <t>Vermögenswert/e Inhaber/in</t>
  </si>
  <si>
    <t>Euro</t>
  </si>
  <si>
    <t>USD</t>
  </si>
  <si>
    <t>GBP</t>
  </si>
  <si>
    <t>Aktiv</t>
  </si>
  <si>
    <t>Passiv</t>
  </si>
  <si>
    <t>Firmenname:</t>
  </si>
  <si>
    <t>Dauer des Geschäftsjahres</t>
  </si>
  <si>
    <t>Bestand versteuerter stiller Reserven</t>
  </si>
  <si>
    <t>Reingewinn (+) / Reinverlust (-) Vorjahr</t>
  </si>
  <si>
    <t>Bestand stille Reserven auf Beteiligungen</t>
  </si>
  <si>
    <t>Reingewinn (+) / Reinverlust (-) laufendes Jahr</t>
  </si>
  <si>
    <t>Sitz:</t>
  </si>
  <si>
    <t>Ausschüttungen nach dem Bilanzstichtag (-)</t>
  </si>
  <si>
    <t>Gewichteter Reingewinn ((RG laufendes Jahr x 2 + Vorjahr)/3)</t>
  </si>
  <si>
    <t>Ja</t>
  </si>
  <si>
    <t>Nein</t>
  </si>
  <si>
    <t>Unternehmensbewertung</t>
  </si>
  <si>
    <t>Handelt es sich bei dem zu bewertenden Unternehmen um eine</t>
  </si>
  <si>
    <t>Massgebender Firmenwert:</t>
  </si>
  <si>
    <t>FW-Kurs</t>
  </si>
  <si>
    <t>Dauer des Vorjahres</t>
  </si>
  <si>
    <t>Anzahl Tage</t>
  </si>
  <si>
    <t>LJ</t>
  </si>
  <si>
    <t>VJ</t>
  </si>
  <si>
    <t>Summe</t>
  </si>
  <si>
    <t>Ertragswert</t>
  </si>
  <si>
    <t>Anzahl Jahre</t>
  </si>
  <si>
    <t>(abgerundet) CHF</t>
  </si>
  <si>
    <t>Periodenergebnis</t>
  </si>
  <si>
    <t>Grundkapital</t>
  </si>
  <si>
    <t>Gesetzliche Reserven</t>
  </si>
  <si>
    <t>Var1</t>
  </si>
  <si>
    <t>Var2</t>
  </si>
  <si>
    <t>Var3</t>
  </si>
  <si>
    <t>davon Nettoergebnis nicht betriebsnotwendiges Vermögen 
Gewinn (+) / Verlust (-)</t>
  </si>
  <si>
    <t>Unternehmenswert (Praktikermethode) nach Anhang 1 Bst. A Ziffer 1 SteV in CHF</t>
  </si>
  <si>
    <t>Unternehmenswert (Praktikermethode) nach Anhang 1 Bst. A Ziffer 1 SteV in Bilanzwährung</t>
  </si>
  <si>
    <t xml:space="preserve"> - Holding-, Finanz- oder Immobiliengesellschaft (Anhang 1 Bst. B SteV)</t>
  </si>
  <si>
    <t xml:space="preserve"> - Gesellschaft in Liquidation oder inaktive Gesellschaft (Anhang 1 Bst. B SteV)</t>
  </si>
  <si>
    <t xml:space="preserve"> - neu gegründete Gesellschaft (Anhang 1 Bst. A Ziffer 2 SteV)</t>
  </si>
  <si>
    <t xml:space="preserve"> - Gesellschaft, die der Aufsicht der FMA unterstellt ist (Anhang 1 Bst. A Ziffer 2 SteV)</t>
  </si>
  <si>
    <t>Beachten Sie bitte Art.7a SteV zur Bewertung von Unternehmensanteilen ohne Kursnotiz</t>
  </si>
  <si>
    <t>Substanzwert nach Anhang 1 Bst. A Ziffer 3 SteV</t>
  </si>
  <si>
    <r>
      <t>Betrieblicher Unternehmenswert ((Substanzwert</t>
    </r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 + 2 x Ertragswert)/3), </t>
    </r>
    <r>
      <rPr>
        <sz val="8"/>
        <rFont val="Calibri"/>
        <family val="2"/>
      </rPr>
      <t>mind. jedoch 60% des (betrieblichen) Substanzwerts</t>
    </r>
  </si>
  <si>
    <r>
      <t xml:space="preserve">A/P
</t>
    </r>
    <r>
      <rPr>
        <b/>
        <sz val="7"/>
        <rFont val="Calibri"/>
        <family val="2"/>
      </rPr>
      <t>(aus Sicht JP)</t>
    </r>
  </si>
  <si>
    <t>Firmenwert
Ziff.3.3.</t>
  </si>
  <si>
    <t>Dividenden
Ziff 3.4.</t>
  </si>
  <si>
    <t>Darlehen
Ziff.3.4. od. 5</t>
  </si>
  <si>
    <t>Sonstige Reserven / Bilanzgewinn</t>
  </si>
  <si>
    <t>davon nicht betriebsnotwendige Vermögenswerte/Forderung Anteilsinhaber (+)</t>
  </si>
  <si>
    <r>
      <t>Nicht betriebsnotwendige Vermögenswerte/Forderung Anteilsinhaber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(+)</t>
    </r>
  </si>
  <si>
    <r>
      <t xml:space="preserve">1  </t>
    </r>
    <r>
      <rPr>
        <sz val="9"/>
        <rFont val="Calibri"/>
        <family val="2"/>
      </rPr>
      <t>Mindestens Grundkapital und gesetzliche Reserven, falls nicht betriebsnotwendige Vermögenswerte/Forderung Anteilsinhaber den Substanzwert übersteigen.</t>
    </r>
  </si>
  <si>
    <r>
      <t xml:space="preserve">2  </t>
    </r>
    <r>
      <rPr>
        <sz val="9"/>
        <rFont val="Calibri"/>
        <family val="2"/>
      </rPr>
      <t>Maximal das Total nicht betriebsnotwendiger Vermögenswerte/Forderung Anteilsinhaber, mindestens Substanzwert abzüglich Grundkapital und gesetzlicher Reserven.</t>
    </r>
  </si>
  <si>
    <t>Hilfsformular zur Bewertung von Unternehmensanteilen ohne Kursnotiz (Steuerjahr 2021)</t>
  </si>
  <si>
    <r>
      <t xml:space="preserve">Der Unternehmenswert ist auf den 1. Januar des Steuerjahres zu ermitteln. Der Bewertung ist die letzte vor diesem Stichtag abgeschlossene Jahresrechnung zu Grunde zu legen. Beispiel: </t>
    </r>
    <r>
      <rPr>
        <b/>
        <sz val="12"/>
        <rFont val="Calibri"/>
        <family val="2"/>
      </rPr>
      <t>Für das Steuerjahr 2021</t>
    </r>
    <r>
      <rPr>
        <sz val="12"/>
        <rFont val="Calibri"/>
        <family val="2"/>
      </rPr>
      <t xml:space="preserve"> ist der Unternehmenswert zum 1. Januar 2021 zu ermitteln. Schliesst das Geschäftsjahr mit dem Kalenderjahr, </t>
    </r>
    <r>
      <rPr>
        <b/>
        <sz val="12"/>
        <rFont val="Calibri"/>
        <family val="2"/>
      </rPr>
      <t>so ist die Jahresrechnung per 31. Dezember 2020</t>
    </r>
    <r>
      <rPr>
        <sz val="12"/>
        <rFont val="Calibri"/>
        <family val="2"/>
      </rPr>
      <t xml:space="preserve"> massgebend. Sofern ein Geschäftsjahr nicht 12 Monate umfasst, ist das entsprechende Rechnungsergebnis auf 12 Monate umzurechnen.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</si>
</sst>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0.000%"/>
  </numFmts>
  <fonts count="26" x14ac:knownFonts="1">
    <font>
      <sz val="12"/>
      <name val="Calibri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3"/>
      <name val="Calibri"/>
      <family val="2"/>
    </font>
    <font>
      <i/>
      <sz val="12"/>
      <name val="Calibri"/>
      <family val="2"/>
    </font>
    <font>
      <sz val="12"/>
      <color indexed="10"/>
      <name val="Calibri"/>
      <family val="2"/>
    </font>
    <font>
      <sz val="8"/>
      <name val="Calibri"/>
      <family val="2"/>
    </font>
    <font>
      <sz val="12"/>
      <name val="Bryant Medium"/>
      <family val="3"/>
    </font>
    <font>
      <vertAlign val="superscript"/>
      <sz val="12"/>
      <name val="Calibri"/>
      <family val="2"/>
    </font>
    <font>
      <b/>
      <sz val="7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1" xfId="0" applyFont="1" applyFill="1" applyBorder="1" applyProtection="1"/>
    <xf numFmtId="0" fontId="0" fillId="0" borderId="0" xfId="0" applyFill="1" applyBorder="1" applyProtection="1"/>
    <xf numFmtId="0" fontId="0" fillId="0" borderId="2" xfId="0" applyFill="1" applyBorder="1" applyProtection="1"/>
    <xf numFmtId="0" fontId="0" fillId="0" borderId="0" xfId="0" applyFill="1" applyProtection="1"/>
    <xf numFmtId="0" fontId="2" fillId="0" borderId="0" xfId="0" applyFont="1" applyFill="1" applyBorder="1" applyProtection="1"/>
    <xf numFmtId="0" fontId="9" fillId="0" borderId="1" xfId="0" applyFont="1" applyFill="1" applyBorder="1" applyProtection="1"/>
    <xf numFmtId="0" fontId="9" fillId="0" borderId="3" xfId="0" applyFont="1" applyFill="1" applyBorder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2" fillId="0" borderId="4" xfId="0" applyFont="1" applyFill="1" applyBorder="1" applyProtection="1"/>
    <xf numFmtId="0" fontId="9" fillId="0" borderId="6" xfId="0" applyFont="1" applyFill="1" applyBorder="1" applyProtection="1"/>
    <xf numFmtId="0" fontId="0" fillId="0" borderId="7" xfId="0" applyFill="1" applyBorder="1" applyProtection="1"/>
    <xf numFmtId="0" fontId="2" fillId="0" borderId="0" xfId="0" applyFont="1" applyFill="1" applyProtection="1"/>
    <xf numFmtId="0" fontId="1" fillId="0" borderId="0" xfId="0" applyFont="1" applyFill="1" applyProtection="1"/>
    <xf numFmtId="0" fontId="11" fillId="0" borderId="0" xfId="0" applyFont="1" applyFill="1" applyProtection="1"/>
    <xf numFmtId="0" fontId="0" fillId="0" borderId="0" xfId="0" applyNumberFormat="1" applyFill="1" applyProtection="1"/>
    <xf numFmtId="0" fontId="12" fillId="0" borderId="0" xfId="0" applyFont="1" applyFill="1" applyProtection="1"/>
    <xf numFmtId="0" fontId="11" fillId="0" borderId="0" xfId="0" applyFont="1" applyFill="1" applyBorder="1" applyProtection="1"/>
    <xf numFmtId="0" fontId="3" fillId="0" borderId="1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0" fillId="0" borderId="2" xfId="0" applyFill="1" applyBorder="1" applyAlignment="1" applyProtection="1"/>
    <xf numFmtId="0" fontId="1" fillId="0" borderId="1" xfId="0" applyFont="1" applyFill="1" applyBorder="1" applyProtection="1"/>
    <xf numFmtId="0" fontId="0" fillId="0" borderId="1" xfId="0" applyFill="1" applyBorder="1" applyProtection="1"/>
    <xf numFmtId="0" fontId="6" fillId="0" borderId="1" xfId="0" applyFont="1" applyFill="1" applyBorder="1" applyProtection="1"/>
    <xf numFmtId="0" fontId="7" fillId="0" borderId="0" xfId="0" applyFont="1" applyFill="1" applyBorder="1" applyProtection="1"/>
    <xf numFmtId="0" fontId="0" fillId="0" borderId="0" xfId="0" applyFill="1" applyBorder="1" applyAlignment="1" applyProtection="1">
      <alignment horizontal="left"/>
    </xf>
    <xf numFmtId="9" fontId="0" fillId="0" borderId="0" xfId="0" applyNumberFormat="1" applyFill="1" applyProtection="1"/>
    <xf numFmtId="0" fontId="8" fillId="0" borderId="1" xfId="0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0" xfId="0" applyNumberFormat="1" applyFill="1" applyProtection="1"/>
    <xf numFmtId="0" fontId="6" fillId="0" borderId="1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10" xfId="0" applyFill="1" applyBorder="1" applyProtection="1"/>
    <xf numFmtId="0" fontId="0" fillId="0" borderId="1" xfId="0" applyFont="1" applyFill="1" applyBorder="1" applyProtection="1"/>
    <xf numFmtId="3" fontId="6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/>
    </xf>
    <xf numFmtId="166" fontId="0" fillId="0" borderId="0" xfId="0" applyNumberFormat="1" applyFill="1" applyProtection="1"/>
    <xf numFmtId="0" fontId="3" fillId="0" borderId="1" xfId="0" applyFont="1" applyFill="1" applyBorder="1" applyAlignment="1" applyProtection="1">
      <alignment vertical="center"/>
    </xf>
    <xf numFmtId="3" fontId="17" fillId="0" borderId="11" xfId="0" applyNumberFormat="1" applyFont="1" applyFill="1" applyBorder="1" applyAlignment="1" applyProtection="1">
      <alignment horizontal="right"/>
    </xf>
    <xf numFmtId="0" fontId="8" fillId="0" borderId="0" xfId="0" applyFont="1" applyFill="1" applyProtection="1"/>
    <xf numFmtId="9" fontId="8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17" fillId="0" borderId="0" xfId="0" applyFont="1" applyFill="1" applyBorder="1" applyProtection="1"/>
    <xf numFmtId="0" fontId="17" fillId="0" borderId="0" xfId="0" applyFont="1" applyFill="1" applyProtection="1"/>
    <xf numFmtId="3" fontId="17" fillId="0" borderId="0" xfId="0" applyNumberFormat="1" applyFont="1" applyFill="1" applyBorder="1" applyAlignment="1" applyProtection="1">
      <alignment horizontal="right"/>
    </xf>
    <xf numFmtId="14" fontId="17" fillId="0" borderId="0" xfId="0" applyNumberFormat="1" applyFont="1" applyFill="1" applyBorder="1" applyProtection="1"/>
    <xf numFmtId="0" fontId="17" fillId="0" borderId="2" xfId="0" applyFont="1" applyFill="1" applyBorder="1" applyProtection="1"/>
    <xf numFmtId="0" fontId="17" fillId="0" borderId="0" xfId="0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0" fontId="18" fillId="0" borderId="2" xfId="0" applyFont="1" applyFill="1" applyBorder="1" applyProtection="1"/>
    <xf numFmtId="0" fontId="17" fillId="0" borderId="0" xfId="0" applyFont="1" applyFill="1" applyBorder="1" applyAlignment="1" applyProtection="1">
      <alignment horizontal="right"/>
    </xf>
    <xf numFmtId="9" fontId="17" fillId="0" borderId="0" xfId="0" applyNumberFormat="1" applyFont="1" applyFill="1" applyBorder="1" applyAlignment="1" applyProtection="1">
      <alignment horizontal="right"/>
    </xf>
    <xf numFmtId="3" fontId="17" fillId="0" borderId="2" xfId="0" applyNumberFormat="1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>
      <alignment vertical="center"/>
    </xf>
    <xf numFmtId="0" fontId="17" fillId="0" borderId="5" xfId="0" applyFont="1" applyFill="1" applyBorder="1" applyProtection="1"/>
    <xf numFmtId="3" fontId="17" fillId="0" borderId="12" xfId="0" applyNumberFormat="1" applyFont="1" applyFill="1" applyBorder="1" applyAlignment="1" applyProtection="1">
      <alignment horizontal="center"/>
      <protection locked="0"/>
    </xf>
    <xf numFmtId="3" fontId="17" fillId="0" borderId="0" xfId="0" applyNumberFormat="1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9" xfId="0" applyFont="1" applyFill="1" applyBorder="1" applyProtection="1"/>
    <xf numFmtId="0" fontId="17" fillId="0" borderId="10" xfId="0" applyFont="1" applyFill="1" applyBorder="1" applyProtection="1"/>
    <xf numFmtId="0" fontId="18" fillId="0" borderId="4" xfId="0" applyFont="1" applyFill="1" applyBorder="1" applyProtection="1"/>
    <xf numFmtId="0" fontId="18" fillId="0" borderId="5" xfId="0" applyFont="1" applyFill="1" applyBorder="1" applyProtection="1"/>
    <xf numFmtId="0" fontId="17" fillId="0" borderId="0" xfId="0" applyFont="1" applyFill="1" applyBorder="1" applyAlignment="1" applyProtection="1"/>
    <xf numFmtId="3" fontId="17" fillId="0" borderId="0" xfId="0" applyNumberFormat="1" applyFont="1" applyFill="1" applyBorder="1" applyAlignment="1" applyProtection="1"/>
    <xf numFmtId="0" fontId="17" fillId="0" borderId="0" xfId="0" applyFont="1" applyFill="1" applyAlignment="1" applyProtection="1">
      <alignment horizontal="right"/>
    </xf>
    <xf numFmtId="0" fontId="17" fillId="0" borderId="7" xfId="0" applyFont="1" applyFill="1" applyBorder="1" applyProtection="1"/>
    <xf numFmtId="0" fontId="17" fillId="0" borderId="13" xfId="0" applyFont="1" applyFill="1" applyBorder="1" applyProtection="1"/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/>
      <protection locked="0"/>
    </xf>
    <xf numFmtId="9" fontId="17" fillId="0" borderId="15" xfId="0" applyNumberFormat="1" applyFont="1" applyFill="1" applyBorder="1" applyAlignment="1" applyProtection="1">
      <alignment horizontal="center"/>
    </xf>
    <xf numFmtId="0" fontId="17" fillId="0" borderId="16" xfId="0" applyFont="1" applyFill="1" applyBorder="1" applyProtection="1">
      <protection locked="0"/>
    </xf>
    <xf numFmtId="164" fontId="17" fillId="0" borderId="12" xfId="0" applyNumberFormat="1" applyFont="1" applyFill="1" applyBorder="1" applyAlignment="1" applyProtection="1">
      <alignment horizontal="center"/>
      <protection locked="0"/>
    </xf>
    <xf numFmtId="9" fontId="17" fillId="0" borderId="12" xfId="0" applyNumberFormat="1" applyFont="1" applyFill="1" applyBorder="1" applyAlignment="1" applyProtection="1">
      <alignment horizontal="center"/>
    </xf>
    <xf numFmtId="0" fontId="17" fillId="0" borderId="14" xfId="0" applyFont="1" applyFill="1" applyBorder="1" applyProtection="1">
      <protection locked="0"/>
    </xf>
    <xf numFmtId="164" fontId="17" fillId="0" borderId="17" xfId="0" applyNumberFormat="1" applyFont="1" applyFill="1" applyBorder="1" applyAlignment="1" applyProtection="1">
      <alignment horizontal="center"/>
      <protection locked="0"/>
    </xf>
    <xf numFmtId="9" fontId="17" fillId="0" borderId="17" xfId="0" applyNumberFormat="1" applyFont="1" applyFill="1" applyBorder="1" applyAlignment="1" applyProtection="1">
      <alignment horizontal="center"/>
    </xf>
    <xf numFmtId="0" fontId="17" fillId="0" borderId="18" xfId="0" applyFont="1" applyFill="1" applyBorder="1" applyProtection="1">
      <protection locked="0"/>
    </xf>
    <xf numFmtId="0" fontId="17" fillId="0" borderId="19" xfId="0" applyNumberFormat="1" applyFont="1" applyFill="1" applyBorder="1" applyProtection="1"/>
    <xf numFmtId="0" fontId="17" fillId="0" borderId="20" xfId="0" applyNumberFormat="1" applyFont="1" applyFill="1" applyBorder="1" applyProtection="1"/>
    <xf numFmtId="0" fontId="17" fillId="0" borderId="21" xfId="0" applyNumberFormat="1" applyFont="1" applyFill="1" applyBorder="1" applyProtection="1"/>
    <xf numFmtId="0" fontId="17" fillId="0" borderId="0" xfId="0" applyNumberFormat="1" applyFont="1" applyFill="1" applyProtection="1"/>
    <xf numFmtId="0" fontId="17" fillId="0" borderId="22" xfId="0" applyNumberFormat="1" applyFont="1" applyFill="1" applyBorder="1" applyAlignment="1" applyProtection="1">
      <alignment horizontal="left"/>
    </xf>
    <xf numFmtId="0" fontId="17" fillId="0" borderId="23" xfId="0" applyNumberFormat="1" applyFont="1" applyFill="1" applyBorder="1" applyProtection="1"/>
    <xf numFmtId="0" fontId="17" fillId="0" borderId="23" xfId="0" applyNumberFormat="1" applyFont="1" applyFill="1" applyBorder="1" applyAlignment="1" applyProtection="1">
      <alignment horizontal="right"/>
    </xf>
    <xf numFmtId="0" fontId="17" fillId="0" borderId="24" xfId="0" applyNumberFormat="1" applyFont="1" applyFill="1" applyBorder="1" applyProtection="1"/>
    <xf numFmtId="0" fontId="17" fillId="0" borderId="25" xfId="0" applyNumberFormat="1" applyFont="1" applyFill="1" applyBorder="1" applyProtection="1"/>
    <xf numFmtId="0" fontId="17" fillId="0" borderId="26" xfId="0" applyNumberFormat="1" applyFont="1" applyFill="1" applyBorder="1" applyProtection="1"/>
    <xf numFmtId="0" fontId="17" fillId="0" borderId="26" xfId="0" applyNumberFormat="1" applyFont="1" applyFill="1" applyBorder="1" applyAlignment="1" applyProtection="1">
      <alignment horizontal="right"/>
    </xf>
    <xf numFmtId="0" fontId="17" fillId="0" borderId="27" xfId="0" applyNumberFormat="1" applyFont="1" applyFill="1" applyBorder="1" applyProtection="1"/>
    <xf numFmtId="0" fontId="17" fillId="0" borderId="28" xfId="0" applyNumberFormat="1" applyFont="1" applyFill="1" applyBorder="1" applyProtection="1"/>
    <xf numFmtId="0" fontId="17" fillId="0" borderId="29" xfId="0" applyNumberFormat="1" applyFont="1" applyFill="1" applyBorder="1" applyProtection="1"/>
    <xf numFmtId="0" fontId="17" fillId="0" borderId="29" xfId="0" applyNumberFormat="1" applyFont="1" applyFill="1" applyBorder="1" applyAlignment="1" applyProtection="1">
      <alignment horizontal="right"/>
    </xf>
    <xf numFmtId="0" fontId="17" fillId="0" borderId="30" xfId="0" applyNumberFormat="1" applyFont="1" applyFill="1" applyBorder="1" applyProtection="1"/>
    <xf numFmtId="14" fontId="17" fillId="0" borderId="26" xfId="0" applyNumberFormat="1" applyFont="1" applyFill="1" applyBorder="1" applyProtection="1"/>
    <xf numFmtId="14" fontId="17" fillId="0" borderId="26" xfId="0" applyNumberFormat="1" applyFont="1" applyFill="1" applyBorder="1" applyAlignment="1" applyProtection="1">
      <alignment horizontal="right"/>
    </xf>
    <xf numFmtId="14" fontId="17" fillId="0" borderId="29" xfId="0" applyNumberFormat="1" applyFont="1" applyFill="1" applyBorder="1" applyProtection="1"/>
    <xf numFmtId="14" fontId="17" fillId="0" borderId="29" xfId="0" applyNumberFormat="1" applyFont="1" applyFill="1" applyBorder="1" applyAlignment="1" applyProtection="1">
      <alignment horizontal="right"/>
    </xf>
    <xf numFmtId="14" fontId="9" fillId="0" borderId="3" xfId="0" applyNumberFormat="1" applyFont="1" applyFill="1" applyBorder="1" applyProtection="1"/>
    <xf numFmtId="14" fontId="17" fillId="0" borderId="0" xfId="0" applyNumberFormat="1" applyFont="1" applyFill="1" applyBorder="1" applyProtection="1"/>
    <xf numFmtId="14" fontId="8" fillId="0" borderId="1" xfId="0" applyNumberFormat="1" applyFont="1" applyFill="1" applyBorder="1" applyProtection="1"/>
    <xf numFmtId="14" fontId="0" fillId="0" borderId="0" xfId="0" applyNumberFormat="1" applyFill="1" applyBorder="1" applyProtection="1"/>
    <xf numFmtId="14" fontId="17" fillId="0" borderId="0" xfId="0" applyNumberFormat="1" applyFont="1" applyFill="1" applyBorder="1" applyAlignment="1" applyProtection="1"/>
    <xf numFmtId="14" fontId="17" fillId="0" borderId="0" xfId="0" applyNumberFormat="1" applyFont="1" applyFill="1" applyBorder="1" applyAlignment="1" applyProtection="1">
      <alignment horizontal="right"/>
    </xf>
    <xf numFmtId="14" fontId="20" fillId="0" borderId="0" xfId="0" applyNumberFormat="1" applyFont="1" applyFill="1" applyBorder="1" applyAlignment="1" applyProtection="1">
      <alignment horizontal="right"/>
    </xf>
    <xf numFmtId="0" fontId="17" fillId="0" borderId="31" xfId="0" applyFont="1" applyFill="1" applyBorder="1" applyProtection="1"/>
    <xf numFmtId="0" fontId="0" fillId="0" borderId="0" xfId="0" applyFont="1" applyFill="1" applyProtection="1"/>
    <xf numFmtId="14" fontId="0" fillId="0" borderId="0" xfId="0" applyNumberFormat="1" applyFill="1" applyProtection="1"/>
    <xf numFmtId="14" fontId="21" fillId="0" borderId="0" xfId="0" applyNumberFormat="1" applyFont="1" applyFill="1" applyBorder="1" applyAlignment="1" applyProtection="1">
      <alignment horizontal="right"/>
    </xf>
    <xf numFmtId="0" fontId="24" fillId="0" borderId="0" xfId="0" applyFont="1" applyFill="1" applyProtection="1"/>
    <xf numFmtId="0" fontId="4" fillId="0" borderId="47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9" fontId="4" fillId="0" borderId="12" xfId="0" applyNumberFormat="1" applyFont="1" applyFill="1" applyBorder="1" applyAlignment="1" applyProtection="1">
      <alignment horizontal="center"/>
    </xf>
    <xf numFmtId="3" fontId="17" fillId="0" borderId="34" xfId="0" applyNumberFormat="1" applyFont="1" applyFill="1" applyBorder="1" applyAlignment="1" applyProtection="1">
      <alignment horizontal="right"/>
    </xf>
    <xf numFmtId="3" fontId="17" fillId="0" borderId="20" xfId="0" applyNumberFormat="1" applyFont="1" applyFill="1" applyBorder="1" applyAlignment="1" applyProtection="1">
      <alignment horizontal="right"/>
    </xf>
    <xf numFmtId="3" fontId="17" fillId="0" borderId="35" xfId="0" applyNumberFormat="1" applyFont="1" applyFill="1" applyBorder="1" applyAlignment="1" applyProtection="1">
      <alignment horizontal="right"/>
    </xf>
    <xf numFmtId="3" fontId="17" fillId="0" borderId="40" xfId="0" applyNumberFormat="1" applyFont="1" applyFill="1" applyBorder="1" applyAlignment="1" applyProtection="1">
      <alignment horizontal="right"/>
    </xf>
    <xf numFmtId="3" fontId="17" fillId="0" borderId="29" xfId="0" applyNumberFormat="1" applyFont="1" applyFill="1" applyBorder="1" applyAlignment="1" applyProtection="1">
      <alignment horizontal="right"/>
    </xf>
    <xf numFmtId="3" fontId="17" fillId="0" borderId="46" xfId="0" applyNumberFormat="1" applyFont="1" applyFill="1" applyBorder="1" applyAlignment="1" applyProtection="1">
      <alignment horizontal="right"/>
    </xf>
    <xf numFmtId="3" fontId="17" fillId="0" borderId="40" xfId="0" applyNumberFormat="1" applyFont="1" applyFill="1" applyBorder="1" applyAlignment="1" applyProtection="1">
      <alignment horizontal="right"/>
      <protection locked="0"/>
    </xf>
    <xf numFmtId="3" fontId="17" fillId="0" borderId="46" xfId="0" applyNumberFormat="1" applyFont="1" applyFill="1" applyBorder="1" applyAlignment="1" applyProtection="1">
      <alignment horizontal="right"/>
      <protection locked="0"/>
    </xf>
    <xf numFmtId="14" fontId="14" fillId="0" borderId="48" xfId="0" applyNumberFormat="1" applyFont="1" applyFill="1" applyBorder="1" applyAlignment="1" applyProtection="1">
      <alignment horizontal="center"/>
      <protection locked="0"/>
    </xf>
    <xf numFmtId="0" fontId="14" fillId="0" borderId="26" xfId="0" applyFont="1" applyFill="1" applyBorder="1" applyAlignment="1" applyProtection="1">
      <alignment horizontal="center"/>
      <protection locked="0"/>
    </xf>
    <xf numFmtId="0" fontId="14" fillId="0" borderId="45" xfId="0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 applyProtection="1">
      <alignment horizontal="center"/>
      <protection locked="0"/>
    </xf>
    <xf numFmtId="0" fontId="14" fillId="0" borderId="35" xfId="0" applyFont="1" applyFill="1" applyBorder="1" applyAlignment="1" applyProtection="1">
      <alignment horizontal="center"/>
      <protection locked="0"/>
    </xf>
    <xf numFmtId="3" fontId="17" fillId="0" borderId="40" xfId="0" applyNumberFormat="1" applyFont="1" applyFill="1" applyBorder="1" applyAlignment="1" applyProtection="1">
      <alignment horizontal="center"/>
      <protection locked="0"/>
    </xf>
    <xf numFmtId="3" fontId="17" fillId="0" borderId="29" xfId="0" applyNumberFormat="1" applyFont="1" applyFill="1" applyBorder="1" applyAlignment="1" applyProtection="1">
      <alignment horizontal="center"/>
      <protection locked="0"/>
    </xf>
    <xf numFmtId="3" fontId="17" fillId="0" borderId="46" xfId="0" applyNumberFormat="1" applyFont="1" applyFill="1" applyBorder="1" applyAlignment="1" applyProtection="1">
      <alignment horizontal="center"/>
      <protection locked="0"/>
    </xf>
    <xf numFmtId="3" fontId="17" fillId="0" borderId="32" xfId="0" applyNumberFormat="1" applyFont="1" applyFill="1" applyBorder="1" applyAlignment="1" applyProtection="1">
      <alignment horizontal="center"/>
      <protection locked="0"/>
    </xf>
    <xf numFmtId="3" fontId="17" fillId="0" borderId="23" xfId="0" applyNumberFormat="1" applyFont="1" applyFill="1" applyBorder="1" applyAlignment="1" applyProtection="1">
      <alignment horizontal="center"/>
      <protection locked="0"/>
    </xf>
    <xf numFmtId="3" fontId="17" fillId="0" borderId="33" xfId="0" applyNumberFormat="1" applyFont="1" applyFill="1" applyBorder="1" applyAlignment="1" applyProtection="1">
      <alignment horizontal="center"/>
      <protection locked="0"/>
    </xf>
    <xf numFmtId="3" fontId="17" fillId="0" borderId="34" xfId="0" applyNumberFormat="1" applyFont="1" applyFill="1" applyBorder="1" applyAlignment="1" applyProtection="1">
      <alignment horizontal="right"/>
      <protection locked="0"/>
    </xf>
    <xf numFmtId="3" fontId="17" fillId="0" borderId="35" xfId="0" applyNumberFormat="1" applyFont="1" applyFill="1" applyBorder="1" applyAlignment="1" applyProtection="1">
      <alignment horizontal="right"/>
      <protection locked="0"/>
    </xf>
    <xf numFmtId="3" fontId="17" fillId="0" borderId="49" xfId="0" applyNumberFormat="1" applyFont="1" applyFill="1" applyBorder="1" applyAlignment="1" applyProtection="1">
      <alignment horizontal="right"/>
    </xf>
    <xf numFmtId="3" fontId="17" fillId="0" borderId="5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4" fillId="0" borderId="4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 applyAlignment="1" applyProtection="1">
      <alignment horizontal="left"/>
      <protection locked="0"/>
    </xf>
    <xf numFmtId="0" fontId="14" fillId="0" borderId="45" xfId="0" applyFont="1" applyFill="1" applyBorder="1" applyAlignment="1" applyProtection="1">
      <alignment horizontal="left"/>
      <protection locked="0"/>
    </xf>
    <xf numFmtId="0" fontId="19" fillId="0" borderId="32" xfId="0" applyFont="1" applyFill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/>
    </xf>
    <xf numFmtId="0" fontId="3" fillId="0" borderId="23" xfId="0" applyFont="1" applyFill="1" applyBorder="1" applyAlignment="1" applyProtection="1">
      <alignment horizontal="left"/>
    </xf>
    <xf numFmtId="0" fontId="3" fillId="0" borderId="33" xfId="0" applyFont="1" applyFill="1" applyBorder="1" applyAlignment="1" applyProtection="1">
      <alignment horizontal="left"/>
    </xf>
    <xf numFmtId="0" fontId="4" fillId="0" borderId="22" xfId="0" applyFont="1" applyFill="1" applyBorder="1" applyAlignment="1" applyProtection="1">
      <alignment horizontal="center"/>
    </xf>
    <xf numFmtId="0" fontId="4" fillId="0" borderId="23" xfId="0" applyFont="1" applyFill="1" applyBorder="1" applyAlignment="1" applyProtection="1">
      <alignment horizontal="center"/>
    </xf>
    <xf numFmtId="0" fontId="4" fillId="0" borderId="33" xfId="0" applyFont="1" applyFill="1" applyBorder="1" applyAlignment="1" applyProtection="1">
      <alignment horizontal="center"/>
    </xf>
    <xf numFmtId="0" fontId="4" fillId="0" borderId="32" xfId="0" applyFont="1" applyFill="1" applyBorder="1" applyAlignment="1" applyProtection="1">
      <alignment horizontal="center"/>
    </xf>
    <xf numFmtId="0" fontId="14" fillId="0" borderId="28" xfId="0" applyFont="1" applyFill="1" applyBorder="1" applyAlignment="1" applyProtection="1">
      <alignment horizontal="left"/>
      <protection locked="0"/>
    </xf>
    <xf numFmtId="0" fontId="14" fillId="0" borderId="29" xfId="0" applyFont="1" applyFill="1" applyBorder="1" applyAlignment="1" applyProtection="1">
      <alignment horizontal="left"/>
      <protection locked="0"/>
    </xf>
    <xf numFmtId="0" fontId="14" fillId="0" borderId="46" xfId="0" applyFont="1" applyFill="1" applyBorder="1" applyAlignment="1" applyProtection="1">
      <alignment horizontal="left"/>
      <protection locked="0"/>
    </xf>
    <xf numFmtId="14" fontId="0" fillId="0" borderId="0" xfId="0" applyNumberFormat="1" applyFill="1" applyBorder="1" applyAlignment="1" applyProtection="1">
      <alignment horizontal="center"/>
    </xf>
    <xf numFmtId="14" fontId="0" fillId="0" borderId="44" xfId="0" applyNumberForma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justify" wrapText="1"/>
    </xf>
    <xf numFmtId="14" fontId="17" fillId="0" borderId="29" xfId="0" applyNumberFormat="1" applyFont="1" applyFill="1" applyBorder="1" applyAlignment="1" applyProtection="1">
      <alignment horizontal="center"/>
      <protection locked="0"/>
    </xf>
    <xf numFmtId="3" fontId="17" fillId="0" borderId="12" xfId="0" applyNumberFormat="1" applyFont="1" applyFill="1" applyBorder="1" applyAlignment="1" applyProtection="1">
      <alignment horizontal="right"/>
    </xf>
    <xf numFmtId="0" fontId="17" fillId="0" borderId="12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right"/>
    </xf>
    <xf numFmtId="3" fontId="17" fillId="0" borderId="14" xfId="0" applyNumberFormat="1" applyFont="1" applyFill="1" applyBorder="1" applyAlignment="1" applyProtection="1">
      <alignment horizontal="right"/>
    </xf>
    <xf numFmtId="3" fontId="17" fillId="0" borderId="15" xfId="0" applyNumberFormat="1" applyFont="1" applyFill="1" applyBorder="1" applyAlignment="1" applyProtection="1">
      <alignment horizontal="right"/>
      <protection locked="0"/>
    </xf>
    <xf numFmtId="3" fontId="17" fillId="0" borderId="16" xfId="0" applyNumberFormat="1" applyFont="1" applyFill="1" applyBorder="1" applyAlignment="1" applyProtection="1">
      <alignment horizontal="right"/>
      <protection locked="0"/>
    </xf>
    <xf numFmtId="3" fontId="17" fillId="0" borderId="32" xfId="0" applyNumberFormat="1" applyFont="1" applyFill="1" applyBorder="1" applyAlignment="1" applyProtection="1">
      <alignment horizontal="right"/>
      <protection locked="0"/>
    </xf>
    <xf numFmtId="3" fontId="17" fillId="0" borderId="23" xfId="0" applyNumberFormat="1" applyFont="1" applyFill="1" applyBorder="1" applyAlignment="1" applyProtection="1">
      <alignment horizontal="right"/>
      <protection locked="0"/>
    </xf>
    <xf numFmtId="3" fontId="17" fillId="0" borderId="2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17" fillId="0" borderId="23" xfId="0" applyFont="1" applyBorder="1" applyAlignment="1" applyProtection="1">
      <alignment horizontal="right"/>
      <protection locked="0"/>
    </xf>
    <xf numFmtId="0" fontId="17" fillId="0" borderId="24" xfId="0" applyFont="1" applyBorder="1" applyAlignment="1" applyProtection="1">
      <alignment horizontal="right"/>
      <protection locked="0"/>
    </xf>
    <xf numFmtId="0" fontId="14" fillId="3" borderId="41" xfId="0" applyFont="1" applyFill="1" applyBorder="1" applyAlignment="1" applyProtection="1">
      <alignment horizontal="center"/>
      <protection locked="0"/>
    </xf>
    <xf numFmtId="0" fontId="14" fillId="3" borderId="42" xfId="0" applyFont="1" applyFill="1" applyBorder="1" applyAlignment="1" applyProtection="1">
      <alignment horizontal="center"/>
      <protection locked="0"/>
    </xf>
    <xf numFmtId="0" fontId="14" fillId="3" borderId="43" xfId="0" applyFont="1" applyFill="1" applyBorder="1" applyAlignment="1" applyProtection="1">
      <alignment horizontal="center"/>
      <protection locked="0"/>
    </xf>
    <xf numFmtId="0" fontId="17" fillId="0" borderId="23" xfId="0" applyNumberFormat="1" applyFont="1" applyFill="1" applyBorder="1" applyAlignment="1" applyProtection="1">
      <alignment horizontal="left"/>
      <protection locked="0"/>
    </xf>
    <xf numFmtId="0" fontId="6" fillId="0" borderId="36" xfId="0" applyFont="1" applyFill="1" applyBorder="1" applyAlignment="1" applyProtection="1"/>
    <xf numFmtId="0" fontId="6" fillId="0" borderId="31" xfId="0" applyFont="1" applyFill="1" applyBorder="1" applyAlignment="1" applyProtection="1"/>
    <xf numFmtId="0" fontId="6" fillId="0" borderId="37" xfId="0" applyFont="1" applyFill="1" applyBorder="1" applyAlignment="1" applyProtection="1"/>
    <xf numFmtId="3" fontId="7" fillId="0" borderId="41" xfId="0" applyNumberFormat="1" applyFont="1" applyFill="1" applyBorder="1" applyAlignment="1" applyProtection="1">
      <alignment horizontal="right"/>
    </xf>
    <xf numFmtId="3" fontId="7" fillId="0" borderId="42" xfId="0" applyNumberFormat="1" applyFont="1" applyFill="1" applyBorder="1" applyAlignment="1" applyProtection="1">
      <alignment horizontal="right"/>
    </xf>
    <xf numFmtId="3" fontId="7" fillId="0" borderId="43" xfId="0" applyNumberFormat="1" applyFont="1" applyFill="1" applyBorder="1" applyAlignment="1" applyProtection="1">
      <alignment horizontal="right"/>
    </xf>
    <xf numFmtId="3" fontId="17" fillId="0" borderId="12" xfId="0" applyNumberFormat="1" applyFont="1" applyFill="1" applyBorder="1" applyAlignment="1" applyProtection="1">
      <alignment horizontal="right"/>
      <protection locked="0"/>
    </xf>
    <xf numFmtId="3" fontId="17" fillId="0" borderId="14" xfId="0" applyNumberFormat="1" applyFont="1" applyFill="1" applyBorder="1" applyAlignment="1" applyProtection="1">
      <alignment horizontal="right"/>
      <protection locked="0"/>
    </xf>
    <xf numFmtId="165" fontId="17" fillId="0" borderId="32" xfId="1" applyNumberFormat="1" applyFont="1" applyFill="1" applyBorder="1" applyAlignment="1" applyProtection="1">
      <alignment horizontal="right"/>
      <protection locked="0"/>
    </xf>
    <xf numFmtId="165" fontId="17" fillId="0" borderId="23" xfId="1" applyNumberFormat="1" applyFont="1" applyFill="1" applyBorder="1" applyAlignment="1" applyProtection="1">
      <alignment horizontal="right"/>
      <protection locked="0"/>
    </xf>
    <xf numFmtId="165" fontId="17" fillId="0" borderId="33" xfId="1" applyNumberFormat="1" applyFont="1" applyFill="1" applyBorder="1" applyAlignment="1" applyProtection="1">
      <alignment horizontal="right"/>
      <protection locked="0"/>
    </xf>
    <xf numFmtId="3" fontId="7" fillId="0" borderId="36" xfId="0" applyNumberFormat="1" applyFont="1" applyFill="1" applyBorder="1" applyAlignment="1" applyProtection="1">
      <alignment horizontal="right"/>
    </xf>
    <xf numFmtId="3" fontId="7" fillId="0" borderId="37" xfId="0" applyNumberFormat="1" applyFont="1" applyFill="1" applyBorder="1" applyAlignment="1" applyProtection="1">
      <alignment horizontal="right"/>
    </xf>
    <xf numFmtId="3" fontId="17" fillId="0" borderId="32" xfId="0" applyNumberFormat="1" applyFont="1" applyFill="1" applyBorder="1" applyAlignment="1" applyProtection="1">
      <alignment horizontal="right"/>
    </xf>
    <xf numFmtId="3" fontId="17" fillId="0" borderId="23" xfId="0" applyNumberFormat="1" applyFont="1" applyFill="1" applyBorder="1" applyAlignment="1" applyProtection="1">
      <alignment horizontal="right"/>
    </xf>
    <xf numFmtId="3" fontId="17" fillId="0" borderId="24" xfId="0" applyNumberFormat="1" applyFont="1" applyFill="1" applyBorder="1" applyAlignment="1" applyProtection="1">
      <alignment horizontal="right"/>
    </xf>
    <xf numFmtId="3" fontId="8" fillId="0" borderId="32" xfId="0" applyNumberFormat="1" applyFont="1" applyFill="1" applyBorder="1" applyAlignment="1" applyProtection="1">
      <alignment horizontal="right"/>
    </xf>
    <xf numFmtId="3" fontId="8" fillId="0" borderId="23" xfId="0" applyNumberFormat="1" applyFont="1" applyFill="1" applyBorder="1" applyAlignment="1" applyProtection="1">
      <alignment horizontal="right"/>
    </xf>
    <xf numFmtId="3" fontId="8" fillId="0" borderId="33" xfId="0" applyNumberFormat="1" applyFont="1" applyFill="1" applyBorder="1" applyAlignment="1" applyProtection="1">
      <alignment horizontal="right"/>
    </xf>
    <xf numFmtId="9" fontId="17" fillId="0" borderId="12" xfId="2" applyNumberFormat="1" applyFont="1" applyFill="1" applyBorder="1" applyAlignment="1" applyProtection="1">
      <alignment horizontal="right"/>
    </xf>
    <xf numFmtId="9" fontId="17" fillId="0" borderId="14" xfId="2" applyNumberFormat="1" applyFont="1" applyFill="1" applyBorder="1" applyAlignment="1" applyProtection="1">
      <alignment horizontal="right"/>
    </xf>
    <xf numFmtId="14" fontId="22" fillId="0" borderId="4" xfId="0" applyNumberFormat="1" applyFont="1" applyFill="1" applyBorder="1" applyAlignment="1" applyProtection="1"/>
    <xf numFmtId="14" fontId="0" fillId="0" borderId="4" xfId="0" applyNumberFormat="1" applyBorder="1" applyAlignment="1"/>
    <xf numFmtId="3" fontId="6" fillId="0" borderId="36" xfId="0" applyNumberFormat="1" applyFont="1" applyFill="1" applyBorder="1" applyAlignment="1" applyProtection="1">
      <alignment horizontal="right" vertical="center"/>
    </xf>
    <xf numFmtId="0" fontId="0" fillId="0" borderId="37" xfId="0" applyFill="1" applyBorder="1" applyProtection="1"/>
    <xf numFmtId="3" fontId="0" fillId="0" borderId="40" xfId="0" applyNumberFormat="1" applyFill="1" applyBorder="1" applyAlignment="1" applyProtection="1">
      <alignment horizontal="right"/>
    </xf>
    <xf numFmtId="3" fontId="0" fillId="0" borderId="29" xfId="0" applyNumberFormat="1" applyFill="1" applyBorder="1" applyAlignment="1" applyProtection="1">
      <alignment horizontal="right"/>
    </xf>
    <xf numFmtId="3" fontId="0" fillId="0" borderId="30" xfId="0" applyNumberFormat="1" applyFill="1" applyBorder="1" applyAlignment="1" applyProtection="1">
      <alignment horizontal="right"/>
    </xf>
    <xf numFmtId="3" fontId="7" fillId="0" borderId="32" xfId="0" applyNumberFormat="1" applyFont="1" applyFill="1" applyBorder="1" applyAlignment="1" applyProtection="1">
      <alignment horizontal="right"/>
    </xf>
    <xf numFmtId="3" fontId="7" fillId="0" borderId="24" xfId="0" applyNumberFormat="1" applyFont="1" applyFill="1" applyBorder="1" applyAlignment="1" applyProtection="1">
      <alignment horizontal="right"/>
    </xf>
    <xf numFmtId="3" fontId="17" fillId="0" borderId="36" xfId="0" applyNumberFormat="1" applyFont="1" applyFill="1" applyBorder="1" applyAlignment="1" applyProtection="1">
      <alignment horizontal="right"/>
    </xf>
    <xf numFmtId="3" fontId="17" fillId="0" borderId="31" xfId="0" applyNumberFormat="1" applyFont="1" applyFill="1" applyBorder="1" applyAlignment="1" applyProtection="1">
      <alignment horizontal="right"/>
    </xf>
    <xf numFmtId="3" fontId="17" fillId="0" borderId="37" xfId="0" applyNumberFormat="1" applyFont="1" applyFill="1" applyBorder="1" applyAlignment="1" applyProtection="1">
      <alignment horizontal="right"/>
    </xf>
    <xf numFmtId="165" fontId="17" fillId="0" borderId="24" xfId="1" applyNumberFormat="1" applyFont="1" applyFill="1" applyBorder="1" applyAlignment="1" applyProtection="1">
      <alignment horizontal="right"/>
      <protection locked="0"/>
    </xf>
    <xf numFmtId="3" fontId="1" fillId="0" borderId="12" xfId="0" applyNumberFormat="1" applyFont="1" applyFill="1" applyBorder="1" applyAlignment="1" applyProtection="1">
      <alignment horizontal="right"/>
    </xf>
    <xf numFmtId="3" fontId="1" fillId="0" borderId="14" xfId="0" applyNumberFormat="1" applyFont="1" applyFill="1" applyBorder="1" applyAlignment="1" applyProtection="1">
      <alignment horizontal="right"/>
    </xf>
    <xf numFmtId="3" fontId="6" fillId="0" borderId="36" xfId="0" applyNumberFormat="1" applyFont="1" applyFill="1" applyBorder="1" applyAlignment="1" applyProtection="1">
      <alignment horizontal="right"/>
    </xf>
    <xf numFmtId="0" fontId="6" fillId="0" borderId="31" xfId="0" applyFont="1" applyFill="1" applyBorder="1" applyAlignment="1" applyProtection="1">
      <alignment horizontal="right"/>
    </xf>
    <xf numFmtId="0" fontId="6" fillId="0" borderId="37" xfId="0" applyFont="1" applyFill="1" applyBorder="1" applyAlignment="1" applyProtection="1">
      <alignment horizontal="right"/>
    </xf>
    <xf numFmtId="3" fontId="17" fillId="2" borderId="36" xfId="0" applyNumberFormat="1" applyFont="1" applyFill="1" applyBorder="1" applyAlignment="1" applyProtection="1">
      <alignment horizontal="right"/>
    </xf>
    <xf numFmtId="3" fontId="17" fillId="2" borderId="31" xfId="0" applyNumberFormat="1" applyFont="1" applyFill="1" applyBorder="1" applyAlignment="1" applyProtection="1">
      <alignment horizontal="right"/>
    </xf>
    <xf numFmtId="3" fontId="17" fillId="2" borderId="37" xfId="0" applyNumberFormat="1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vertical="center"/>
    </xf>
    <xf numFmtId="14" fontId="17" fillId="0" borderId="23" xfId="0" applyNumberFormat="1" applyFont="1" applyFill="1" applyBorder="1" applyAlignment="1" applyProtection="1">
      <alignment horizontal="center"/>
      <protection locked="0"/>
    </xf>
    <xf numFmtId="165" fontId="17" fillId="0" borderId="32" xfId="1" applyNumberFormat="1" applyFont="1" applyFill="1" applyBorder="1" applyProtection="1">
      <protection locked="0"/>
    </xf>
    <xf numFmtId="165" fontId="17" fillId="0" borderId="23" xfId="1" applyNumberFormat="1" applyFont="1" applyFill="1" applyBorder="1" applyProtection="1">
      <protection locked="0"/>
    </xf>
    <xf numFmtId="165" fontId="17" fillId="0" borderId="33" xfId="1" applyNumberFormat="1" applyFont="1" applyFill="1" applyBorder="1" applyProtection="1">
      <protection locked="0"/>
    </xf>
    <xf numFmtId="0" fontId="23" fillId="0" borderId="38" xfId="0" applyFont="1" applyFill="1" applyBorder="1" applyAlignment="1" applyProtection="1">
      <alignment horizontal="center"/>
    </xf>
    <xf numFmtId="0" fontId="23" fillId="0" borderId="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17" fillId="0" borderId="7" xfId="0" applyNumberFormat="1" applyFont="1" applyFill="1" applyBorder="1" applyAlignment="1" applyProtection="1">
      <alignment horizontal="left"/>
      <protection locked="0"/>
    </xf>
    <xf numFmtId="14" fontId="17" fillId="0" borderId="0" xfId="0" applyNumberFormat="1" applyFont="1" applyFill="1" applyBorder="1" applyProtection="1"/>
    <xf numFmtId="165" fontId="17" fillId="0" borderId="32" xfId="1" applyNumberFormat="1" applyFont="1" applyFill="1" applyBorder="1" applyAlignment="1" applyProtection="1">
      <alignment horizontal="right"/>
    </xf>
    <xf numFmtId="165" fontId="17" fillId="0" borderId="23" xfId="1" applyNumberFormat="1" applyFont="1" applyFill="1" applyBorder="1" applyAlignment="1" applyProtection="1">
      <alignment horizontal="right"/>
    </xf>
    <xf numFmtId="165" fontId="17" fillId="0" borderId="24" xfId="1" applyNumberFormat="1" applyFont="1" applyFill="1" applyBorder="1" applyAlignment="1" applyProtection="1">
      <alignment horizontal="right"/>
    </xf>
    <xf numFmtId="0" fontId="4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17" fillId="0" borderId="23" xfId="0" applyNumberFormat="1" applyFont="1" applyFill="1" applyBorder="1" applyAlignment="1" applyProtection="1">
      <alignment horizontal="center"/>
      <protection locked="0"/>
    </xf>
    <xf numFmtId="0" fontId="19" fillId="0" borderId="23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 wrapText="1"/>
    </xf>
    <xf numFmtId="0" fontId="18" fillId="0" borderId="0" xfId="0" applyFont="1" applyFill="1" applyBorder="1" applyAlignment="1" applyProtection="1">
      <alignment horizontal="center" wrapText="1"/>
    </xf>
    <xf numFmtId="0" fontId="19" fillId="0" borderId="33" xfId="0" applyFont="1" applyFill="1" applyBorder="1" applyAlignment="1" applyProtection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9"/>
  <sheetViews>
    <sheetView showGridLines="0" tabSelected="1" zoomScale="90" zoomScaleNormal="90" workbookViewId="0">
      <selection activeCell="C7" sqref="C7:M7"/>
    </sheetView>
  </sheetViews>
  <sheetFormatPr baseColWidth="10" defaultColWidth="11" defaultRowHeight="15.75" x14ac:dyDescent="0.25"/>
  <cols>
    <col min="1" max="5" width="5.625" style="4" customWidth="1"/>
    <col min="6" max="6" width="9.875" style="4" bestFit="1" customWidth="1"/>
    <col min="7" max="8" width="5.625" style="4" customWidth="1"/>
    <col min="9" max="9" width="4.625" style="4" customWidth="1"/>
    <col min="10" max="10" width="7.5" style="4" customWidth="1"/>
    <col min="11" max="11" width="5.625" style="4" customWidth="1"/>
    <col min="12" max="12" width="9.5" style="4" customWidth="1"/>
    <col min="13" max="13" width="8.625" style="4" customWidth="1"/>
    <col min="14" max="14" width="6.75" style="4" customWidth="1"/>
    <col min="15" max="15" width="1.25" style="4" customWidth="1"/>
    <col min="16" max="16" width="3.875" style="4" customWidth="1"/>
    <col min="17" max="17" width="9.75" style="4" customWidth="1"/>
    <col min="18" max="18" width="8.75" style="4" customWidth="1"/>
    <col min="19" max="19" width="6.5" style="4" hidden="1" customWidth="1"/>
    <col min="20" max="20" width="5.625" style="4" hidden="1" customWidth="1"/>
    <col min="21" max="21" width="7.75" style="4" hidden="1" customWidth="1"/>
    <col min="22" max="22" width="8.75" style="4" hidden="1" customWidth="1"/>
    <col min="23" max="23" width="11.5" style="4" hidden="1" customWidth="1"/>
    <col min="24" max="24" width="11" style="4" hidden="1" customWidth="1"/>
    <col min="25" max="25" width="10.875" style="4" hidden="1" customWidth="1"/>
    <col min="26" max="30" width="11" style="4" hidden="1" customWidth="1"/>
    <col min="31" max="34" width="11" style="4" customWidth="1"/>
    <col min="35" max="16384" width="11" style="4"/>
  </cols>
  <sheetData>
    <row r="1" spans="1:27" ht="18.75" x14ac:dyDescent="0.3">
      <c r="A1" s="13" t="s">
        <v>73</v>
      </c>
    </row>
    <row r="2" spans="1:27" ht="24" customHeight="1" x14ac:dyDescent="0.25">
      <c r="A2" s="114" t="s">
        <v>61</v>
      </c>
      <c r="B2" s="14"/>
      <c r="C2" s="14"/>
      <c r="D2" s="14"/>
      <c r="E2" s="14"/>
      <c r="F2" s="14"/>
      <c r="G2" s="14"/>
      <c r="H2" s="14"/>
      <c r="I2" s="14"/>
      <c r="J2" s="14"/>
    </row>
    <row r="3" spans="1:27" ht="15" customHeight="1" x14ac:dyDescent="0.25">
      <c r="A3" s="165" t="s">
        <v>74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27" ht="46.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27" ht="22.5" customHeight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27" ht="16.5" thickBot="1" x14ac:dyDescent="0.3">
      <c r="A6" s="184" t="s">
        <v>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6"/>
    </row>
    <row r="7" spans="1:27" x14ac:dyDescent="0.25">
      <c r="A7" s="86" t="s">
        <v>25</v>
      </c>
      <c r="B7" s="87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88"/>
      <c r="O7" s="89"/>
    </row>
    <row r="8" spans="1:27" x14ac:dyDescent="0.25">
      <c r="A8" s="90" t="s">
        <v>31</v>
      </c>
      <c r="B8" s="183"/>
      <c r="C8" s="183"/>
      <c r="D8" s="183"/>
      <c r="E8" s="91"/>
      <c r="F8" s="92" t="s">
        <v>1</v>
      </c>
      <c r="G8" s="183"/>
      <c r="H8" s="183"/>
      <c r="I8" s="91"/>
      <c r="J8" s="92" t="s">
        <v>2</v>
      </c>
      <c r="K8" s="241"/>
      <c r="L8" s="241"/>
      <c r="M8" s="241"/>
      <c r="N8" s="93"/>
      <c r="O8" s="89"/>
      <c r="T8" s="15" t="s">
        <v>46</v>
      </c>
      <c r="U8" s="15"/>
      <c r="V8" s="15"/>
      <c r="W8" s="15" t="s">
        <v>41</v>
      </c>
      <c r="X8" s="15"/>
    </row>
    <row r="9" spans="1:27" x14ac:dyDescent="0.25">
      <c r="A9" s="94" t="s">
        <v>26</v>
      </c>
      <c r="B9" s="95"/>
      <c r="C9" s="95"/>
      <c r="D9" s="95"/>
      <c r="E9" s="95"/>
      <c r="F9" s="96" t="s">
        <v>3</v>
      </c>
      <c r="G9" s="227"/>
      <c r="H9" s="227"/>
      <c r="I9" s="102"/>
      <c r="J9" s="103" t="s">
        <v>4</v>
      </c>
      <c r="K9" s="227"/>
      <c r="L9" s="227"/>
      <c r="M9" s="227"/>
      <c r="N9" s="97"/>
      <c r="O9" s="89"/>
      <c r="S9" s="15" t="s">
        <v>42</v>
      </c>
      <c r="T9" s="4">
        <f>IF(K9-G9&gt;363,1,0)</f>
        <v>0</v>
      </c>
      <c r="W9" s="16">
        <f>K9-G9+1</f>
        <v>1</v>
      </c>
    </row>
    <row r="10" spans="1:27" ht="16.5" thickBot="1" x14ac:dyDescent="0.3">
      <c r="A10" s="98" t="s">
        <v>40</v>
      </c>
      <c r="B10" s="99"/>
      <c r="C10" s="99"/>
      <c r="D10" s="99"/>
      <c r="E10" s="99"/>
      <c r="F10" s="100" t="s">
        <v>3</v>
      </c>
      <c r="G10" s="166"/>
      <c r="H10" s="166"/>
      <c r="I10" s="104"/>
      <c r="J10" s="105" t="s">
        <v>4</v>
      </c>
      <c r="K10" s="166"/>
      <c r="L10" s="166"/>
      <c r="M10" s="166"/>
      <c r="N10" s="101"/>
      <c r="O10" s="89"/>
      <c r="S10" s="15" t="s">
        <v>43</v>
      </c>
      <c r="T10" s="4">
        <f>IF(W10&lt;365,0,1)</f>
        <v>1</v>
      </c>
      <c r="W10" s="16" t="str">
        <f>IF(K10="","",K10-G10+1)</f>
        <v/>
      </c>
    </row>
    <row r="11" spans="1:27" ht="13.5" customHeight="1" thickBot="1" x14ac:dyDescent="0.3">
      <c r="A11" s="17"/>
      <c r="S11" s="15" t="s">
        <v>44</v>
      </c>
      <c r="T11" s="4">
        <f>SUM(T9:T10)</f>
        <v>1</v>
      </c>
    </row>
    <row r="12" spans="1:27" ht="16.5" thickBot="1" x14ac:dyDescent="0.3">
      <c r="A12" s="176" t="s">
        <v>36</v>
      </c>
      <c r="B12" s="177"/>
      <c r="C12" s="177"/>
      <c r="D12" s="177"/>
      <c r="E12" s="177"/>
      <c r="F12" s="177"/>
      <c r="G12" s="8"/>
      <c r="H12" s="8"/>
      <c r="I12" s="8"/>
      <c r="J12" s="8"/>
      <c r="K12" s="8"/>
      <c r="L12" s="8"/>
      <c r="M12" s="8"/>
      <c r="N12" s="8"/>
      <c r="O12" s="8"/>
      <c r="P12" s="239" t="s">
        <v>5</v>
      </c>
      <c r="Q12" s="239"/>
      <c r="R12" s="240"/>
      <c r="S12" s="2"/>
      <c r="T12" s="2"/>
      <c r="U12" s="2"/>
      <c r="V12" s="18" t="s">
        <v>39</v>
      </c>
    </row>
    <row r="13" spans="1:27" ht="16.5" thickBo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O13" s="21"/>
      <c r="P13" s="180" t="s">
        <v>7</v>
      </c>
      <c r="Q13" s="181"/>
      <c r="R13" s="182"/>
      <c r="U13" s="4" t="s">
        <v>7</v>
      </c>
      <c r="V13" s="4">
        <v>1</v>
      </c>
    </row>
    <row r="14" spans="1:27" x14ac:dyDescent="0.25">
      <c r="A14" s="39" t="s">
        <v>49</v>
      </c>
      <c r="B14" s="20"/>
      <c r="C14" s="20"/>
      <c r="D14" s="20"/>
      <c r="E14" s="20"/>
      <c r="F14" s="49"/>
      <c r="G14" s="49"/>
      <c r="H14" s="49"/>
      <c r="I14" s="235" t="str">
        <f>IF(K9="","",K9)</f>
        <v/>
      </c>
      <c r="J14" s="235"/>
      <c r="K14" s="49"/>
      <c r="L14" s="50"/>
      <c r="M14" s="50"/>
      <c r="N14" s="50"/>
      <c r="O14" s="51"/>
      <c r="P14" s="171"/>
      <c r="Q14" s="171"/>
      <c r="R14" s="172"/>
      <c r="U14" s="4" t="s">
        <v>20</v>
      </c>
      <c r="V14" s="4">
        <v>1.08155</v>
      </c>
      <c r="AA14" s="20"/>
    </row>
    <row r="15" spans="1:27" x14ac:dyDescent="0.25">
      <c r="A15" s="39" t="s">
        <v>50</v>
      </c>
      <c r="B15" s="20"/>
      <c r="C15" s="20"/>
      <c r="D15" s="20"/>
      <c r="E15" s="20"/>
      <c r="F15" s="49"/>
      <c r="G15" s="49"/>
      <c r="H15" s="49"/>
      <c r="I15" s="52"/>
      <c r="J15" s="52"/>
      <c r="K15" s="49"/>
      <c r="L15" s="50"/>
      <c r="M15" s="50"/>
      <c r="N15" s="50"/>
      <c r="O15" s="51"/>
      <c r="P15" s="173"/>
      <c r="Q15" s="178"/>
      <c r="R15" s="179"/>
      <c r="U15" s="4" t="s">
        <v>21</v>
      </c>
      <c r="V15" s="4">
        <v>0.88394399999999995</v>
      </c>
      <c r="AA15" s="20"/>
    </row>
    <row r="16" spans="1:27" x14ac:dyDescent="0.25">
      <c r="A16" s="39" t="s">
        <v>68</v>
      </c>
      <c r="B16" s="20"/>
      <c r="C16" s="20"/>
      <c r="D16" s="20"/>
      <c r="E16" s="20"/>
      <c r="F16" s="49"/>
      <c r="G16" s="49"/>
      <c r="H16" s="49"/>
      <c r="I16" s="52"/>
      <c r="J16" s="52"/>
      <c r="K16" s="49"/>
      <c r="L16" s="50"/>
      <c r="M16" s="50"/>
      <c r="N16" s="50"/>
      <c r="O16" s="51"/>
      <c r="P16" s="173"/>
      <c r="Q16" s="178"/>
      <c r="R16" s="179"/>
      <c r="U16" s="4" t="s">
        <v>22</v>
      </c>
      <c r="V16" s="4">
        <v>1.2082999999999999</v>
      </c>
      <c r="AA16" s="20"/>
    </row>
    <row r="17" spans="1:27" x14ac:dyDescent="0.25">
      <c r="A17" s="23" t="s">
        <v>32</v>
      </c>
      <c r="B17" s="20"/>
      <c r="C17" s="20"/>
      <c r="D17" s="20"/>
      <c r="E17" s="20"/>
      <c r="F17" s="49"/>
      <c r="G17" s="49"/>
      <c r="H17" s="49"/>
      <c r="I17" s="49"/>
      <c r="J17" s="49"/>
      <c r="K17" s="49"/>
      <c r="L17" s="50"/>
      <c r="M17" s="50"/>
      <c r="N17" s="50"/>
      <c r="O17" s="51"/>
      <c r="P17" s="173"/>
      <c r="Q17" s="174"/>
      <c r="R17" s="175"/>
      <c r="AA17" s="2"/>
    </row>
    <row r="18" spans="1:27" x14ac:dyDescent="0.25">
      <c r="A18" s="23" t="s">
        <v>27</v>
      </c>
      <c r="B18" s="20"/>
      <c r="C18" s="20"/>
      <c r="D18" s="20"/>
      <c r="E18" s="20"/>
      <c r="F18" s="49"/>
      <c r="G18" s="49"/>
      <c r="H18" s="49"/>
      <c r="I18" s="49"/>
      <c r="J18" s="49"/>
      <c r="K18" s="49"/>
      <c r="L18" s="50"/>
      <c r="M18" s="50"/>
      <c r="N18" s="50"/>
      <c r="O18" s="51"/>
      <c r="P18" s="190"/>
      <c r="Q18" s="190"/>
      <c r="R18" s="191"/>
    </row>
    <row r="19" spans="1:27" x14ac:dyDescent="0.25">
      <c r="A19" s="23" t="s">
        <v>29</v>
      </c>
      <c r="B19" s="20"/>
      <c r="C19" s="20"/>
      <c r="D19" s="20"/>
      <c r="E19" s="20"/>
      <c r="F19" s="49"/>
      <c r="G19" s="49"/>
      <c r="H19" s="49"/>
      <c r="I19" s="49"/>
      <c r="J19" s="49"/>
      <c r="K19" s="49"/>
      <c r="L19" s="50"/>
      <c r="M19" s="50"/>
      <c r="N19" s="50"/>
      <c r="O19" s="51"/>
      <c r="P19" s="190"/>
      <c r="Q19" s="190"/>
      <c r="R19" s="191"/>
    </row>
    <row r="20" spans="1:27" ht="16.5" customHeight="1" thickBot="1" x14ac:dyDescent="0.3">
      <c r="A20" s="24"/>
      <c r="B20" s="2"/>
      <c r="C20" s="2"/>
      <c r="D20" s="2"/>
      <c r="E20" s="2"/>
      <c r="F20" s="49"/>
      <c r="G20" s="49"/>
      <c r="H20" s="49"/>
      <c r="I20" s="49"/>
      <c r="J20" s="49"/>
      <c r="K20" s="49"/>
      <c r="L20" s="49"/>
      <c r="M20" s="49"/>
      <c r="N20" s="49"/>
      <c r="O20" s="51"/>
      <c r="P20" s="49"/>
      <c r="Q20" s="49"/>
      <c r="R20" s="53"/>
    </row>
    <row r="21" spans="1:27" ht="16.5" thickBot="1" x14ac:dyDescent="0.3">
      <c r="A21" s="25" t="s">
        <v>62</v>
      </c>
      <c r="B21" s="26"/>
      <c r="C21" s="26"/>
      <c r="D21" s="26"/>
      <c r="E21" s="26"/>
      <c r="F21" s="49"/>
      <c r="G21" s="49"/>
      <c r="H21" s="49"/>
      <c r="I21" s="49"/>
      <c r="J21" s="49"/>
      <c r="K21" s="49"/>
      <c r="L21" s="50"/>
      <c r="M21" s="50"/>
      <c r="N21" s="50"/>
      <c r="O21" s="49"/>
      <c r="P21" s="197">
        <f>SUM(P14:R19)</f>
        <v>0</v>
      </c>
      <c r="Q21" s="198"/>
      <c r="R21" s="199"/>
      <c r="T21" s="187">
        <f>IF(P13="CHF",P21*V13)+IF(P13="Euro",P21*V14)+IF(P13="USD",P21*V15)+IF(P13="GBP",P21*V16)</f>
        <v>0</v>
      </c>
      <c r="U21" s="188"/>
      <c r="V21" s="189"/>
    </row>
    <row r="22" spans="1:27" x14ac:dyDescent="0.25">
      <c r="A22" s="39" t="s">
        <v>69</v>
      </c>
      <c r="B22" s="20"/>
      <c r="C22" s="20"/>
      <c r="D22" s="20"/>
      <c r="E22" s="20"/>
      <c r="F22" s="49"/>
      <c r="G22" s="49"/>
      <c r="H22" s="49"/>
      <c r="I22" s="49"/>
      <c r="J22" s="49"/>
      <c r="K22" s="49"/>
      <c r="L22" s="50"/>
      <c r="M22" s="50"/>
      <c r="N22" s="50"/>
      <c r="O22" s="49"/>
      <c r="P22" s="190"/>
      <c r="Q22" s="190"/>
      <c r="R22" s="191"/>
      <c r="T22" s="27" t="s">
        <v>7</v>
      </c>
      <c r="U22" s="212">
        <f>MAX(0,T21)</f>
        <v>0</v>
      </c>
      <c r="V22" s="213"/>
      <c r="W22" s="4">
        <f>(P21-P22)*0.6</f>
        <v>0</v>
      </c>
    </row>
    <row r="23" spans="1:27" ht="3.75" customHeight="1" x14ac:dyDescent="0.25">
      <c r="A23" s="19"/>
      <c r="B23" s="2"/>
      <c r="C23" s="2"/>
      <c r="D23" s="2"/>
      <c r="E23" s="2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4"/>
      <c r="Q23" s="54"/>
      <c r="R23" s="55"/>
    </row>
    <row r="24" spans="1:27" ht="9" hidden="1" customHeight="1" thickBot="1" x14ac:dyDescent="0.3">
      <c r="A24" s="24"/>
      <c r="B24" s="2"/>
      <c r="C24" s="2"/>
      <c r="D24" s="2"/>
      <c r="E24" s="2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3"/>
    </row>
    <row r="25" spans="1:27" ht="45.75" customHeight="1" x14ac:dyDescent="0.3">
      <c r="A25" s="6"/>
      <c r="B25" s="5"/>
      <c r="C25" s="5"/>
      <c r="D25" s="5"/>
      <c r="E25" s="5"/>
      <c r="F25" s="56"/>
      <c r="G25" s="56"/>
      <c r="H25" s="56"/>
      <c r="I25" s="244" t="s">
        <v>48</v>
      </c>
      <c r="J25" s="245"/>
      <c r="K25" s="245"/>
      <c r="L25" s="246" t="s">
        <v>54</v>
      </c>
      <c r="M25" s="247"/>
      <c r="N25" s="247"/>
      <c r="O25" s="56"/>
      <c r="P25" s="56"/>
      <c r="Q25" s="56"/>
      <c r="R25" s="57"/>
    </row>
    <row r="26" spans="1:27" ht="3.75" customHeight="1" x14ac:dyDescent="0.25">
      <c r="A26" s="24"/>
      <c r="B26" s="2"/>
      <c r="C26" s="2"/>
      <c r="D26" s="2"/>
      <c r="E26" s="2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3"/>
    </row>
    <row r="27" spans="1:27" ht="17.25" customHeight="1" x14ac:dyDescent="0.25">
      <c r="A27" s="23" t="s">
        <v>28</v>
      </c>
      <c r="B27" s="20"/>
      <c r="C27" s="20"/>
      <c r="D27" s="20"/>
      <c r="E27" s="20"/>
      <c r="F27" s="49"/>
      <c r="G27" s="49"/>
      <c r="H27" s="116" t="str">
        <f>""&amp;TEXT(AA61,"jjjj")&amp;""</f>
        <v/>
      </c>
      <c r="I27" s="228"/>
      <c r="J27" s="229"/>
      <c r="K27" s="230"/>
      <c r="L27" s="192"/>
      <c r="M27" s="193"/>
      <c r="N27" s="193"/>
      <c r="O27" s="194"/>
      <c r="P27" s="167">
        <f>I27-L27</f>
        <v>0</v>
      </c>
      <c r="Q27" s="167"/>
      <c r="R27" s="170"/>
      <c r="U27" s="16" t="str">
        <f>Z60</f>
        <v/>
      </c>
      <c r="V27" s="115"/>
      <c r="Y27" s="16"/>
    </row>
    <row r="28" spans="1:27" ht="17.25" customHeight="1" thickBot="1" x14ac:dyDescent="0.3">
      <c r="A28" s="23" t="s">
        <v>30</v>
      </c>
      <c r="B28" s="20"/>
      <c r="C28" s="20"/>
      <c r="D28" s="20"/>
      <c r="E28" s="20"/>
      <c r="F28" s="49"/>
      <c r="G28" s="49"/>
      <c r="H28" s="116" t="str">
        <f>""&amp;TEXT(Z60,"jjjj")&amp;""</f>
        <v/>
      </c>
      <c r="I28" s="228"/>
      <c r="J28" s="229"/>
      <c r="K28" s="230"/>
      <c r="L28" s="192"/>
      <c r="M28" s="193"/>
      <c r="N28" s="193"/>
      <c r="O28" s="194"/>
      <c r="P28" s="167">
        <f>I28-L28</f>
        <v>0</v>
      </c>
      <c r="Q28" s="167"/>
      <c r="R28" s="170"/>
      <c r="X28" s="115"/>
      <c r="Y28" s="166"/>
      <c r="Z28" s="166"/>
      <c r="AA28" s="166"/>
    </row>
    <row r="29" spans="1:27" ht="17.25" x14ac:dyDescent="0.3">
      <c r="A29" s="23" t="s">
        <v>33</v>
      </c>
      <c r="B29" s="20"/>
      <c r="C29" s="20"/>
      <c r="D29" s="20"/>
      <c r="E29" s="20"/>
      <c r="F29" s="49"/>
      <c r="G29" s="49"/>
      <c r="H29" s="49"/>
      <c r="I29" s="49"/>
      <c r="J29" s="49"/>
      <c r="K29" s="49"/>
      <c r="L29" s="50"/>
      <c r="M29" s="50"/>
      <c r="N29" s="50"/>
      <c r="O29" s="58"/>
      <c r="P29" s="167">
        <f>MAX(0,T29)</f>
        <v>0</v>
      </c>
      <c r="Q29" s="168"/>
      <c r="R29" s="169"/>
      <c r="T29" s="218">
        <f>((P28*2)+P27)/3</f>
        <v>0</v>
      </c>
      <c r="U29" s="218"/>
      <c r="V29" s="219"/>
      <c r="X29" s="115"/>
      <c r="Y29" s="205"/>
      <c r="Z29" s="206"/>
    </row>
    <row r="30" spans="1:27" x14ac:dyDescent="0.25">
      <c r="A30" s="39" t="str">
        <f>"Massgebender Reingewinn (nach Risikoabschlag von "&amp;T31&amp;"%"</f>
        <v>Massgebender Reingewinn (nach Risikoabschlag von 15%</v>
      </c>
      <c r="B30" s="20"/>
      <c r="C30" s="20"/>
      <c r="D30" s="20"/>
      <c r="E30" s="20"/>
      <c r="F30" s="49"/>
      <c r="G30" s="49"/>
      <c r="H30" s="49"/>
      <c r="I30" s="49"/>
      <c r="J30" s="49"/>
      <c r="K30" s="49"/>
      <c r="L30" s="50"/>
      <c r="M30" s="50"/>
      <c r="N30" s="50"/>
      <c r="O30" s="51"/>
      <c r="P30" s="167">
        <f>MAX(0,T29*AA34)</f>
        <v>0</v>
      </c>
      <c r="Q30" s="167"/>
      <c r="R30" s="170"/>
      <c r="W30" s="200">
        <f>P32*2</f>
        <v>0</v>
      </c>
      <c r="X30" s="201"/>
      <c r="Y30" s="202"/>
    </row>
    <row r="31" spans="1:27" x14ac:dyDescent="0.25">
      <c r="A31" s="23" t="s">
        <v>6</v>
      </c>
      <c r="B31" s="20"/>
      <c r="C31" s="20"/>
      <c r="D31" s="20"/>
      <c r="E31" s="20"/>
      <c r="F31" s="49"/>
      <c r="G31" s="49"/>
      <c r="H31" s="49"/>
      <c r="I31" s="49"/>
      <c r="J31" s="49"/>
      <c r="K31" s="49"/>
      <c r="L31" s="50"/>
      <c r="M31" s="50"/>
      <c r="N31" s="50"/>
      <c r="O31" s="59"/>
      <c r="P31" s="203">
        <f>IF(N45="Nein",U31,U32)</f>
        <v>0.15</v>
      </c>
      <c r="Q31" s="203"/>
      <c r="R31" s="204"/>
      <c r="T31" s="4">
        <f>P31*100</f>
        <v>15</v>
      </c>
      <c r="U31" s="28">
        <v>0.15</v>
      </c>
    </row>
    <row r="32" spans="1:27" x14ac:dyDescent="0.25">
      <c r="A32" s="29" t="s">
        <v>45</v>
      </c>
      <c r="B32" s="20"/>
      <c r="C32" s="20"/>
      <c r="D32" s="20"/>
      <c r="E32" s="20"/>
      <c r="F32" s="49"/>
      <c r="G32" s="49"/>
      <c r="H32" s="49"/>
      <c r="I32" s="49"/>
      <c r="J32" s="49"/>
      <c r="K32" s="49"/>
      <c r="L32" s="50"/>
      <c r="M32" s="50"/>
      <c r="N32" s="50"/>
      <c r="O32" s="51"/>
      <c r="P32" s="167">
        <f>IF(P31=15%,P30*6.6666667)+IF(P31=20%,P30*5)</f>
        <v>0</v>
      </c>
      <c r="Q32" s="167"/>
      <c r="R32" s="170"/>
      <c r="U32" s="28">
        <v>0.2</v>
      </c>
    </row>
    <row r="33" spans="1:27" x14ac:dyDescent="0.25">
      <c r="A33" s="24"/>
      <c r="B33" s="2"/>
      <c r="C33" s="2"/>
      <c r="D33" s="2"/>
      <c r="E33" s="2"/>
      <c r="F33" s="49"/>
      <c r="G33" s="49"/>
      <c r="H33" s="49"/>
      <c r="I33" s="49"/>
      <c r="J33" s="49"/>
      <c r="K33" s="49"/>
      <c r="L33" s="50"/>
      <c r="M33" s="50"/>
      <c r="N33" s="50"/>
      <c r="O33" s="51"/>
      <c r="P33" s="49"/>
      <c r="Q33" s="49"/>
      <c r="R33" s="53"/>
      <c r="U33" s="46" t="s">
        <v>51</v>
      </c>
      <c r="V33" s="47" t="s">
        <v>52</v>
      </c>
      <c r="W33" s="47" t="s">
        <v>53</v>
      </c>
      <c r="X33" s="197">
        <f>IF(P21&lt;-1,((P32*2+0)/3),IF((P14+P15)&gt;P21,((P32*2+P21)/3),IF((P32*2+(P21-P35))/3&gt;0,(P32*2+(P21-P35))/3,0)))</f>
        <v>0</v>
      </c>
      <c r="Y33" s="198"/>
      <c r="Z33" s="199"/>
    </row>
    <row r="34" spans="1:27" ht="18" x14ac:dyDescent="0.25">
      <c r="A34" s="29" t="s">
        <v>63</v>
      </c>
      <c r="B34" s="20"/>
      <c r="C34" s="20"/>
      <c r="D34" s="20"/>
      <c r="E34" s="20"/>
      <c r="F34" s="49"/>
      <c r="G34" s="49"/>
      <c r="H34" s="49"/>
      <c r="I34" s="49"/>
      <c r="J34" s="49"/>
      <c r="K34" s="49"/>
      <c r="L34" s="50"/>
      <c r="M34" s="50"/>
      <c r="N34" s="50"/>
      <c r="O34" s="51"/>
      <c r="P34" s="167">
        <f>MAX(W22,X33)</f>
        <v>0</v>
      </c>
      <c r="Q34" s="167"/>
      <c r="R34" s="170"/>
      <c r="U34" s="48">
        <f>P21</f>
        <v>0</v>
      </c>
      <c r="V34" s="48">
        <f>P21-P22</f>
        <v>0</v>
      </c>
      <c r="W34" s="48"/>
      <c r="X34" s="31"/>
      <c r="AA34" s="4">
        <f>(1-P31)/1</f>
        <v>0.85</v>
      </c>
    </row>
    <row r="35" spans="1:27" ht="18" x14ac:dyDescent="0.25">
      <c r="A35" s="29" t="s">
        <v>70</v>
      </c>
      <c r="B35" s="20"/>
      <c r="C35" s="20"/>
      <c r="D35" s="20"/>
      <c r="E35" s="20"/>
      <c r="F35" s="49"/>
      <c r="G35" s="49"/>
      <c r="H35" s="49"/>
      <c r="I35" s="49"/>
      <c r="J35" s="49"/>
      <c r="K35" s="49"/>
      <c r="L35" s="50"/>
      <c r="M35" s="50"/>
      <c r="N35" s="50"/>
      <c r="O35" s="51"/>
      <c r="P35" s="167">
        <f>IF((P14+P15)&gt;P21,0,IF(P22&gt;U36,U36,P22))</f>
        <v>0</v>
      </c>
      <c r="Q35" s="167"/>
      <c r="R35" s="170"/>
      <c r="U35" s="48">
        <f>P14+P15</f>
        <v>0</v>
      </c>
      <c r="V35" s="48">
        <f>P14+P15</f>
        <v>0</v>
      </c>
      <c r="W35" s="48"/>
      <c r="X35" s="31"/>
    </row>
    <row r="36" spans="1:27" x14ac:dyDescent="0.25">
      <c r="A36" s="29"/>
      <c r="B36" s="20"/>
      <c r="C36" s="20"/>
      <c r="D36" s="20"/>
      <c r="E36" s="20"/>
      <c r="F36" s="49"/>
      <c r="G36" s="49"/>
      <c r="H36" s="49"/>
      <c r="I36" s="49"/>
      <c r="J36" s="49"/>
      <c r="K36" s="49"/>
      <c r="L36" s="50"/>
      <c r="M36" s="50"/>
      <c r="N36" s="50"/>
      <c r="O36" s="51"/>
      <c r="P36" s="51"/>
      <c r="Q36" s="51"/>
      <c r="R36" s="60"/>
      <c r="U36" s="30">
        <f>IF(U34&lt;0,0,U34-U35)</f>
        <v>0</v>
      </c>
      <c r="V36" s="30"/>
      <c r="W36" s="30"/>
      <c r="X36" s="31"/>
    </row>
    <row r="37" spans="1:27" ht="16.5" customHeight="1" thickBot="1" x14ac:dyDescent="0.3">
      <c r="A37" s="43" t="s">
        <v>56</v>
      </c>
      <c r="B37" s="33"/>
      <c r="C37" s="33"/>
      <c r="D37" s="33"/>
      <c r="E37" s="33"/>
      <c r="F37" s="61"/>
      <c r="G37" s="61"/>
      <c r="H37" s="61"/>
      <c r="I37" s="61"/>
      <c r="J37" s="61"/>
      <c r="K37" s="61"/>
      <c r="L37" s="50"/>
      <c r="M37" s="50"/>
      <c r="N37" s="50"/>
      <c r="O37" s="49"/>
      <c r="P37" s="197">
        <f>P34+P35</f>
        <v>0</v>
      </c>
      <c r="Q37" s="198"/>
      <c r="R37" s="199"/>
      <c r="U37" s="209">
        <f>IF(P13="CHF",P37*V13)+IF(P13="Euro",P37*V14)+IF(P13="USD",P37*V15)+IF(P13="GBP",P37*V16)</f>
        <v>0</v>
      </c>
      <c r="V37" s="210"/>
      <c r="W37" s="211"/>
      <c r="Y37" s="31">
        <f>-P22</f>
        <v>0</v>
      </c>
    </row>
    <row r="38" spans="1:27" ht="3.75" customHeight="1" thickBot="1" x14ac:dyDescent="0.3">
      <c r="A38" s="32"/>
      <c r="B38" s="33"/>
      <c r="C38" s="33"/>
      <c r="D38" s="33"/>
      <c r="E38" s="33"/>
      <c r="F38" s="61"/>
      <c r="G38" s="61"/>
      <c r="H38" s="61"/>
      <c r="I38" s="61"/>
      <c r="J38" s="61"/>
      <c r="K38" s="61"/>
      <c r="L38" s="50"/>
      <c r="M38" s="50"/>
      <c r="N38" s="50"/>
      <c r="O38" s="49"/>
      <c r="P38" s="51"/>
      <c r="Q38" s="51"/>
      <c r="R38" s="60"/>
      <c r="U38" s="30"/>
      <c r="V38" s="30"/>
      <c r="W38" s="30"/>
      <c r="Y38" s="31"/>
    </row>
    <row r="39" spans="1:27" ht="16.5" customHeight="1" thickBot="1" x14ac:dyDescent="0.3">
      <c r="A39" s="43" t="s">
        <v>55</v>
      </c>
      <c r="B39" s="33"/>
      <c r="C39" s="33"/>
      <c r="D39" s="33"/>
      <c r="E39" s="33"/>
      <c r="F39" s="61"/>
      <c r="G39" s="61"/>
      <c r="H39" s="61"/>
      <c r="I39" s="61"/>
      <c r="J39" s="61"/>
      <c r="K39" s="61"/>
      <c r="L39" s="50"/>
      <c r="M39" s="50"/>
      <c r="N39" s="50"/>
      <c r="O39" s="58" t="s">
        <v>7</v>
      </c>
      <c r="P39" s="214">
        <f>U37</f>
        <v>0</v>
      </c>
      <c r="Q39" s="215"/>
      <c r="R39" s="216"/>
      <c r="U39" s="30"/>
      <c r="V39" s="30"/>
      <c r="W39" s="30"/>
      <c r="Y39" s="31"/>
    </row>
    <row r="40" spans="1:27" ht="16.5" customHeight="1" x14ac:dyDescent="0.25">
      <c r="A40" s="34"/>
      <c r="B40" s="33"/>
      <c r="C40" s="33"/>
      <c r="D40" s="33"/>
      <c r="E40" s="33"/>
      <c r="F40" s="61"/>
      <c r="G40" s="61"/>
      <c r="H40" s="61"/>
      <c r="I40" s="61"/>
      <c r="J40" s="61"/>
      <c r="K40" s="50"/>
      <c r="L40" s="50"/>
      <c r="M40" s="50"/>
      <c r="N40" s="50"/>
      <c r="O40" s="49"/>
      <c r="P40" s="50"/>
      <c r="Q40" s="50"/>
      <c r="R40" s="62"/>
      <c r="U40" s="30"/>
      <c r="V40" s="30"/>
      <c r="W40" s="30"/>
      <c r="Y40" s="31"/>
    </row>
    <row r="41" spans="1:27" ht="16.5" customHeight="1" thickBot="1" x14ac:dyDescent="0.3">
      <c r="A41" s="35" t="s">
        <v>37</v>
      </c>
      <c r="B41" s="33"/>
      <c r="C41" s="33"/>
      <c r="D41" s="33"/>
      <c r="E41" s="33"/>
      <c r="F41" s="61"/>
      <c r="G41" s="61"/>
      <c r="H41" s="61"/>
      <c r="I41" s="61"/>
      <c r="J41" s="61"/>
      <c r="K41" s="61"/>
      <c r="L41" s="51"/>
      <c r="M41" s="51"/>
      <c r="N41" s="49"/>
      <c r="O41" s="49"/>
      <c r="P41" s="49"/>
      <c r="Q41" s="51"/>
      <c r="R41" s="60"/>
      <c r="U41" s="30"/>
      <c r="V41" s="30"/>
      <c r="W41" s="30"/>
      <c r="Y41" s="31"/>
    </row>
    <row r="42" spans="1:27" ht="16.5" customHeight="1" thickBot="1" x14ac:dyDescent="0.3">
      <c r="A42" s="35" t="s">
        <v>57</v>
      </c>
      <c r="B42" s="33"/>
      <c r="C42" s="33"/>
      <c r="D42" s="33"/>
      <c r="E42" s="33"/>
      <c r="F42" s="61"/>
      <c r="G42" s="61"/>
      <c r="H42" s="61"/>
      <c r="I42" s="61"/>
      <c r="J42" s="61"/>
      <c r="K42" s="61"/>
      <c r="L42" s="51"/>
      <c r="M42" s="51"/>
      <c r="N42" s="63" t="s">
        <v>35</v>
      </c>
      <c r="O42" s="49"/>
      <c r="P42" s="49"/>
      <c r="Q42" s="51"/>
      <c r="R42" s="60"/>
      <c r="T42" s="4" t="s">
        <v>34</v>
      </c>
      <c r="U42" s="30"/>
      <c r="V42" s="30"/>
      <c r="W42" s="30"/>
      <c r="Y42" s="195">
        <f>IF(N42="Ja",V52)+IF(N43="Ja",V52)+IF(N44="Ja",V52)</f>
        <v>0</v>
      </c>
      <c r="Z42" s="196"/>
    </row>
    <row r="43" spans="1:27" ht="16.5" customHeight="1" x14ac:dyDescent="0.25">
      <c r="A43" s="35" t="s">
        <v>58</v>
      </c>
      <c r="B43" s="33"/>
      <c r="C43" s="33"/>
      <c r="D43" s="33"/>
      <c r="E43" s="33"/>
      <c r="F43" s="61"/>
      <c r="G43" s="61"/>
      <c r="H43" s="61"/>
      <c r="I43" s="61"/>
      <c r="J43" s="61"/>
      <c r="K43" s="61"/>
      <c r="L43" s="51"/>
      <c r="M43" s="51"/>
      <c r="N43" s="63" t="s">
        <v>35</v>
      </c>
      <c r="O43" s="49"/>
      <c r="P43" s="49"/>
      <c r="Q43" s="51"/>
      <c r="R43" s="60"/>
      <c r="T43" s="4" t="s">
        <v>35</v>
      </c>
      <c r="U43" s="30"/>
      <c r="V43" s="30"/>
      <c r="W43" s="30">
        <f>IF(N42="Ja",1,0)</f>
        <v>0</v>
      </c>
      <c r="Y43" s="31"/>
    </row>
    <row r="44" spans="1:27" ht="16.5" customHeight="1" x14ac:dyDescent="0.25">
      <c r="A44" s="35" t="s">
        <v>59</v>
      </c>
      <c r="B44" s="33"/>
      <c r="C44" s="33"/>
      <c r="D44" s="33"/>
      <c r="E44" s="33"/>
      <c r="F44" s="61"/>
      <c r="G44" s="61"/>
      <c r="H44" s="61"/>
      <c r="I44" s="61"/>
      <c r="J44" s="61"/>
      <c r="K44" s="61"/>
      <c r="L44" s="51"/>
      <c r="M44" s="51"/>
      <c r="N44" s="63" t="s">
        <v>35</v>
      </c>
      <c r="O44" s="49"/>
      <c r="P44" s="49"/>
      <c r="Q44" s="51"/>
      <c r="R44" s="60"/>
      <c r="U44" s="30"/>
      <c r="V44" s="30"/>
      <c r="W44" s="30">
        <f>IF(N43="Ja",1,0)</f>
        <v>0</v>
      </c>
      <c r="Y44" s="31"/>
    </row>
    <row r="45" spans="1:27" ht="16.5" customHeight="1" x14ac:dyDescent="0.25">
      <c r="A45" s="35" t="s">
        <v>60</v>
      </c>
      <c r="B45" s="33"/>
      <c r="C45" s="33"/>
      <c r="D45" s="33"/>
      <c r="E45" s="33"/>
      <c r="F45" s="61"/>
      <c r="G45" s="61"/>
      <c r="H45" s="61"/>
      <c r="I45" s="61"/>
      <c r="J45" s="61"/>
      <c r="K45" s="61"/>
      <c r="L45" s="51"/>
      <c r="M45" s="51"/>
      <c r="N45" s="63" t="s">
        <v>35</v>
      </c>
      <c r="O45" s="49"/>
      <c r="P45" s="49"/>
      <c r="Q45" s="51"/>
      <c r="R45" s="60"/>
      <c r="U45" s="30"/>
      <c r="V45" s="30"/>
      <c r="W45" s="30">
        <f>IF(N44="Ja",1,0)</f>
        <v>0</v>
      </c>
      <c r="Y45" s="31"/>
    </row>
    <row r="46" spans="1:27" ht="16.5" customHeight="1" thickBot="1" x14ac:dyDescent="0.3">
      <c r="A46" s="35"/>
      <c r="B46" s="33"/>
      <c r="C46" s="33"/>
      <c r="D46" s="33"/>
      <c r="E46" s="33"/>
      <c r="F46" s="61"/>
      <c r="G46" s="61"/>
      <c r="H46" s="61"/>
      <c r="I46" s="61"/>
      <c r="J46" s="61"/>
      <c r="K46" s="61"/>
      <c r="L46" s="51"/>
      <c r="M46" s="51"/>
      <c r="N46" s="64"/>
      <c r="O46" s="49"/>
      <c r="P46" s="49"/>
      <c r="Q46" s="51"/>
      <c r="R46" s="60"/>
      <c r="U46" s="30"/>
      <c r="V46" s="30"/>
      <c r="W46" s="30">
        <f>SUM(W43:W45)</f>
        <v>0</v>
      </c>
      <c r="Y46" s="31">
        <f>T21-T21-T21</f>
        <v>0</v>
      </c>
    </row>
    <row r="47" spans="1:27" ht="16.5" customHeight="1" thickBot="1" x14ac:dyDescent="0.3">
      <c r="A47" s="34" t="s">
        <v>38</v>
      </c>
      <c r="B47" s="33"/>
      <c r="C47" s="33"/>
      <c r="D47" s="33"/>
      <c r="E47" s="33"/>
      <c r="F47" s="226" t="str">
        <f>IF(W46=0,"Praktikermethode","Substanzwert")</f>
        <v>Praktikermethode</v>
      </c>
      <c r="G47" s="226"/>
      <c r="H47" s="226"/>
      <c r="I47" s="49"/>
      <c r="J47" s="49"/>
      <c r="K47" s="61"/>
      <c r="L47" s="50"/>
      <c r="M47" s="50"/>
      <c r="N47" s="51"/>
      <c r="O47" s="65" t="s">
        <v>47</v>
      </c>
      <c r="P47" s="223">
        <f>ROUNDDOWN(IF(W46=0,X52,U22),-2)</f>
        <v>0</v>
      </c>
      <c r="Q47" s="224"/>
      <c r="R47" s="225"/>
      <c r="U47" s="30"/>
      <c r="V47" s="30"/>
      <c r="Y47" s="31"/>
    </row>
    <row r="48" spans="1:27" ht="3.75" customHeight="1" thickBot="1" x14ac:dyDescent="0.3">
      <c r="A48" s="36"/>
      <c r="B48" s="37"/>
      <c r="C48" s="37"/>
      <c r="D48" s="37"/>
      <c r="E48" s="37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7"/>
    </row>
    <row r="49" spans="1:38" ht="9" customHeight="1" thickBot="1" x14ac:dyDescent="0.3">
      <c r="F49" s="113"/>
      <c r="G49" s="113"/>
      <c r="H49" s="113"/>
      <c r="I49" s="113"/>
      <c r="J49" s="50"/>
      <c r="K49" s="50"/>
      <c r="L49" s="50"/>
      <c r="M49" s="50"/>
      <c r="N49" s="50"/>
      <c r="O49" s="50"/>
      <c r="P49" s="50"/>
      <c r="Q49" s="50"/>
      <c r="R49" s="50"/>
      <c r="AL49" s="41"/>
    </row>
    <row r="50" spans="1:38" ht="19.5" thickBot="1" x14ac:dyDescent="0.35">
      <c r="A50" s="106" t="str">
        <f>"Ausschüttungen"</f>
        <v>Ausschüttungen</v>
      </c>
      <c r="B50" s="10"/>
      <c r="C50" s="10"/>
      <c r="D50" s="10"/>
      <c r="E50" s="10"/>
      <c r="F50" s="112"/>
      <c r="I50" s="56"/>
      <c r="J50" s="68"/>
      <c r="K50" s="68"/>
      <c r="L50" s="68"/>
      <c r="M50" s="68"/>
      <c r="N50" s="68"/>
      <c r="O50" s="68"/>
      <c r="P50" s="68"/>
      <c r="Q50" s="68"/>
      <c r="R50" s="69"/>
      <c r="U50" s="220">
        <f>U37</f>
        <v>0</v>
      </c>
      <c r="V50" s="221"/>
      <c r="W50" s="222"/>
    </row>
    <row r="51" spans="1:38" ht="3.75" customHeight="1" thickBot="1" x14ac:dyDescent="0.3">
      <c r="A51" s="24"/>
      <c r="B51" s="2"/>
      <c r="C51" s="2"/>
      <c r="D51" s="2"/>
      <c r="E51" s="2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53"/>
    </row>
    <row r="52" spans="1:38" ht="16.5" thickBot="1" x14ac:dyDescent="0.3">
      <c r="A52" s="108" t="str">
        <f>"Dividenden/Ausschüttungen nach dem Bilanzstichtag "&amp;TEXT(Z60,"jjjj")&amp;""</f>
        <v xml:space="preserve">Dividenden/Ausschüttungen nach dem Bilanzstichtag </v>
      </c>
      <c r="B52" s="109"/>
      <c r="C52" s="109"/>
      <c r="D52" s="109"/>
      <c r="E52" s="109"/>
      <c r="F52" s="107"/>
      <c r="G52" s="110"/>
      <c r="H52" s="110"/>
      <c r="I52" s="111"/>
      <c r="J52" s="110"/>
      <c r="K52" s="110"/>
      <c r="L52" s="71"/>
      <c r="M52" s="50"/>
      <c r="N52" s="50"/>
      <c r="O52" s="44" t="s">
        <v>7</v>
      </c>
      <c r="P52" s="236">
        <f>X54</f>
        <v>0</v>
      </c>
      <c r="Q52" s="237"/>
      <c r="R52" s="238"/>
      <c r="V52" s="207">
        <f>MAX(0,U50)</f>
        <v>0</v>
      </c>
      <c r="W52" s="208"/>
      <c r="X52" s="4">
        <f>IF(V52&lt;Y52,Y52,V52)</f>
        <v>0</v>
      </c>
      <c r="Y52" s="4">
        <f>P21*0.6</f>
        <v>0</v>
      </c>
    </row>
    <row r="53" spans="1:38" ht="3.75" customHeight="1" x14ac:dyDescent="0.25">
      <c r="A53" s="24"/>
      <c r="B53" s="2"/>
      <c r="C53" s="2"/>
      <c r="D53" s="2"/>
      <c r="E53" s="2"/>
      <c r="F53" s="49"/>
      <c r="G53" s="70"/>
      <c r="H53" s="70"/>
      <c r="I53" s="58"/>
      <c r="J53" s="51"/>
      <c r="K53" s="51"/>
      <c r="L53" s="51"/>
      <c r="M53" s="49"/>
      <c r="N53" s="58"/>
      <c r="O53" s="58"/>
      <c r="P53" s="51"/>
      <c r="Q53" s="51"/>
      <c r="R53" s="60"/>
      <c r="V53" s="40"/>
      <c r="W53" s="2"/>
    </row>
    <row r="54" spans="1:38" x14ac:dyDescent="0.25">
      <c r="A54" s="108" t="str">
        <f>"Interimsdividende im Geschäftsjahr "&amp;TEXT(Z60,"jjjj")&amp;""</f>
        <v xml:space="preserve">Interimsdividende im Geschäftsjahr </v>
      </c>
      <c r="B54" s="2"/>
      <c r="C54" s="2"/>
      <c r="D54" s="2"/>
      <c r="E54" s="2"/>
      <c r="F54" s="49"/>
      <c r="G54" s="70"/>
      <c r="H54" s="70"/>
      <c r="I54" s="58" t="str">
        <f>P13</f>
        <v>CHF</v>
      </c>
      <c r="J54" s="138"/>
      <c r="K54" s="139"/>
      <c r="L54" s="140"/>
      <c r="M54" s="49"/>
      <c r="N54" s="50"/>
      <c r="O54" s="72" t="s">
        <v>7</v>
      </c>
      <c r="P54" s="192">
        <f>IF(P13="CHF",J54*V13)+IF(P13="Euro",J54*V14)+IF(P13="USD",J54*V15)+IF(P13="GBP",J54*V16)</f>
        <v>0</v>
      </c>
      <c r="Q54" s="193"/>
      <c r="R54" s="217"/>
      <c r="V54" s="40">
        <f>P17-P17-P17</f>
        <v>0</v>
      </c>
      <c r="W54" s="2">
        <f>IF(P13="CHF",V54*V13)+IF(P13="Euro",V54*V14)+IF(P13="USD",V54*V15)+IF(P13="GBP",V54*V16)</f>
        <v>0</v>
      </c>
      <c r="X54" s="4">
        <f>ROUND(W54,0)</f>
        <v>0</v>
      </c>
    </row>
    <row r="55" spans="1:38" ht="3.75" customHeight="1" x14ac:dyDescent="0.25">
      <c r="A55" s="24"/>
      <c r="B55" s="2"/>
      <c r="C55" s="2"/>
      <c r="D55" s="2"/>
      <c r="E55" s="2"/>
      <c r="F55" s="49"/>
      <c r="G55" s="49"/>
      <c r="H55" s="49"/>
      <c r="I55" s="49"/>
      <c r="J55" s="49"/>
      <c r="K55" s="49"/>
      <c r="L55" s="49"/>
      <c r="M55" s="49"/>
      <c r="N55" s="58"/>
      <c r="O55" s="58"/>
      <c r="P55" s="49"/>
      <c r="Q55" s="49"/>
      <c r="R55" s="53"/>
    </row>
    <row r="56" spans="1:38" ht="3.75" customHeight="1" thickBot="1" x14ac:dyDescent="0.3">
      <c r="A56" s="36"/>
      <c r="B56" s="37"/>
      <c r="C56" s="37"/>
      <c r="D56" s="37"/>
      <c r="E56" s="37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7"/>
    </row>
    <row r="57" spans="1:38" ht="9" customHeight="1" thickBot="1" x14ac:dyDescent="0.3"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38" ht="17.25" x14ac:dyDescent="0.3">
      <c r="A58" s="11" t="s">
        <v>19</v>
      </c>
      <c r="B58" s="12"/>
      <c r="C58" s="12"/>
      <c r="D58" s="12"/>
      <c r="E58" s="12"/>
      <c r="F58" s="73"/>
      <c r="G58" s="73"/>
      <c r="H58" s="73"/>
      <c r="I58" s="73"/>
      <c r="J58" s="73"/>
      <c r="K58" s="231" t="s">
        <v>11</v>
      </c>
      <c r="L58" s="232"/>
      <c r="M58" s="232"/>
      <c r="N58" s="232"/>
      <c r="O58" s="232"/>
      <c r="P58" s="232"/>
      <c r="Q58" s="233"/>
      <c r="R58" s="74"/>
    </row>
    <row r="59" spans="1:38" ht="25.5" customHeight="1" thickBot="1" x14ac:dyDescent="0.3">
      <c r="A59" s="153" t="s">
        <v>12</v>
      </c>
      <c r="B59" s="154"/>
      <c r="C59" s="154"/>
      <c r="D59" s="154"/>
      <c r="E59" s="155"/>
      <c r="F59" s="75" t="s">
        <v>8</v>
      </c>
      <c r="G59" s="151" t="s">
        <v>9</v>
      </c>
      <c r="H59" s="152"/>
      <c r="I59" s="152"/>
      <c r="J59" s="75" t="s">
        <v>10</v>
      </c>
      <c r="K59" s="151" t="s">
        <v>65</v>
      </c>
      <c r="L59" s="248"/>
      <c r="M59" s="151" t="s">
        <v>66</v>
      </c>
      <c r="N59" s="248"/>
      <c r="O59" s="151" t="s">
        <v>67</v>
      </c>
      <c r="P59" s="242"/>
      <c r="Q59" s="243"/>
      <c r="R59" s="76" t="s">
        <v>64</v>
      </c>
    </row>
    <row r="60" spans="1:38" ht="17.25" x14ac:dyDescent="0.3">
      <c r="A60" s="145"/>
      <c r="B60" s="146"/>
      <c r="C60" s="146"/>
      <c r="D60" s="146"/>
      <c r="E60" s="147"/>
      <c r="F60" s="77"/>
      <c r="G60" s="121">
        <f t="shared" ref="G60:G65" si="0">$P$47*F60</f>
        <v>0</v>
      </c>
      <c r="H60" s="122"/>
      <c r="I60" s="123"/>
      <c r="J60" s="78">
        <f>LOOKUP(F60,U73:W75)</f>
        <v>0.2</v>
      </c>
      <c r="K60" s="121">
        <f t="shared" ref="K60:K65" si="1">IF(J60=0%,G60*1)+IF(J60=10%,G60*0.9)+IF(J60=20%,G60*0.8)</f>
        <v>0</v>
      </c>
      <c r="L60" s="123"/>
      <c r="M60" s="141">
        <f t="shared" ref="M60:M65" si="2">$P$52*F60</f>
        <v>0</v>
      </c>
      <c r="N60" s="142"/>
      <c r="O60" s="138"/>
      <c r="P60" s="139"/>
      <c r="Q60" s="140"/>
      <c r="R60" s="79" t="s">
        <v>23</v>
      </c>
      <c r="U60" s="28">
        <v>0</v>
      </c>
      <c r="V60" s="4" t="s">
        <v>23</v>
      </c>
      <c r="X60" s="205" t="str">
        <f>IF(K9=0,"",K9)</f>
        <v/>
      </c>
      <c r="Y60" s="206"/>
      <c r="Z60" s="205" t="str">
        <f>X60</f>
        <v/>
      </c>
      <c r="AA60" s="206"/>
    </row>
    <row r="61" spans="1:38" x14ac:dyDescent="0.25">
      <c r="A61" s="148"/>
      <c r="B61" s="149"/>
      <c r="C61" s="149"/>
      <c r="D61" s="149"/>
      <c r="E61" s="150"/>
      <c r="F61" s="80"/>
      <c r="G61" s="121">
        <f t="shared" si="0"/>
        <v>0</v>
      </c>
      <c r="H61" s="122"/>
      <c r="I61" s="123"/>
      <c r="J61" s="81">
        <f>LOOKUP(F61,U73:W75)</f>
        <v>0.2</v>
      </c>
      <c r="K61" s="121">
        <f t="shared" si="1"/>
        <v>0</v>
      </c>
      <c r="L61" s="123"/>
      <c r="M61" s="141">
        <f t="shared" si="2"/>
        <v>0</v>
      </c>
      <c r="N61" s="142"/>
      <c r="O61" s="138"/>
      <c r="P61" s="139"/>
      <c r="Q61" s="140"/>
      <c r="R61" s="82" t="s">
        <v>23</v>
      </c>
      <c r="U61" s="28">
        <v>0.1</v>
      </c>
      <c r="V61" s="4" t="s">
        <v>24</v>
      </c>
      <c r="Y61" s="115" t="str">
        <f>IF(K10=0,"",K10)</f>
        <v/>
      </c>
      <c r="AA61" s="115" t="str">
        <f>Y61</f>
        <v/>
      </c>
    </row>
    <row r="62" spans="1:38" x14ac:dyDescent="0.25">
      <c r="A62" s="148"/>
      <c r="B62" s="149"/>
      <c r="C62" s="149"/>
      <c r="D62" s="149"/>
      <c r="E62" s="150"/>
      <c r="F62" s="80"/>
      <c r="G62" s="121">
        <f t="shared" si="0"/>
        <v>0</v>
      </c>
      <c r="H62" s="122"/>
      <c r="I62" s="123"/>
      <c r="J62" s="81">
        <f>LOOKUP(F62,U73:W75)</f>
        <v>0.2</v>
      </c>
      <c r="K62" s="121">
        <f t="shared" si="1"/>
        <v>0</v>
      </c>
      <c r="L62" s="123"/>
      <c r="M62" s="141">
        <f t="shared" si="2"/>
        <v>0</v>
      </c>
      <c r="N62" s="142"/>
      <c r="O62" s="138"/>
      <c r="P62" s="139"/>
      <c r="Q62" s="140"/>
      <c r="R62" s="82" t="s">
        <v>23</v>
      </c>
      <c r="U62" s="28">
        <v>0.2</v>
      </c>
    </row>
    <row r="63" spans="1:38" x14ac:dyDescent="0.25">
      <c r="A63" s="148"/>
      <c r="B63" s="149"/>
      <c r="C63" s="149"/>
      <c r="D63" s="149"/>
      <c r="E63" s="150"/>
      <c r="F63" s="80"/>
      <c r="G63" s="121">
        <f t="shared" si="0"/>
        <v>0</v>
      </c>
      <c r="H63" s="122"/>
      <c r="I63" s="123"/>
      <c r="J63" s="81">
        <f>LOOKUP(F63,U73:W75)</f>
        <v>0.2</v>
      </c>
      <c r="K63" s="121">
        <f t="shared" si="1"/>
        <v>0</v>
      </c>
      <c r="L63" s="123"/>
      <c r="M63" s="141">
        <f t="shared" si="2"/>
        <v>0</v>
      </c>
      <c r="N63" s="142"/>
      <c r="O63" s="138"/>
      <c r="P63" s="139"/>
      <c r="Q63" s="140"/>
      <c r="R63" s="82" t="s">
        <v>23</v>
      </c>
    </row>
    <row r="64" spans="1:38" x14ac:dyDescent="0.25">
      <c r="A64" s="148"/>
      <c r="B64" s="149"/>
      <c r="C64" s="149"/>
      <c r="D64" s="149"/>
      <c r="E64" s="150"/>
      <c r="F64" s="80"/>
      <c r="G64" s="121">
        <f t="shared" si="0"/>
        <v>0</v>
      </c>
      <c r="H64" s="122"/>
      <c r="I64" s="123"/>
      <c r="J64" s="81">
        <f>LOOKUP(F64,U73:W75)</f>
        <v>0.2</v>
      </c>
      <c r="K64" s="121">
        <f t="shared" si="1"/>
        <v>0</v>
      </c>
      <c r="L64" s="123"/>
      <c r="M64" s="141">
        <f t="shared" si="2"/>
        <v>0</v>
      </c>
      <c r="N64" s="142"/>
      <c r="O64" s="138"/>
      <c r="P64" s="139"/>
      <c r="Q64" s="140"/>
      <c r="R64" s="82" t="s">
        <v>23</v>
      </c>
    </row>
    <row r="65" spans="1:23" ht="16.5" thickBot="1" x14ac:dyDescent="0.3">
      <c r="A65" s="160"/>
      <c r="B65" s="161"/>
      <c r="C65" s="161"/>
      <c r="D65" s="161"/>
      <c r="E65" s="162"/>
      <c r="F65" s="83"/>
      <c r="G65" s="124">
        <f t="shared" si="0"/>
        <v>0</v>
      </c>
      <c r="H65" s="125"/>
      <c r="I65" s="126"/>
      <c r="J65" s="84">
        <f>LOOKUP(F65,U73:W75)</f>
        <v>0.2</v>
      </c>
      <c r="K65" s="143">
        <f t="shared" si="1"/>
        <v>0</v>
      </c>
      <c r="L65" s="144"/>
      <c r="M65" s="127">
        <f t="shared" si="2"/>
        <v>0</v>
      </c>
      <c r="N65" s="128"/>
      <c r="O65" s="135"/>
      <c r="P65" s="136"/>
      <c r="Q65" s="137"/>
      <c r="R65" s="85" t="s">
        <v>23</v>
      </c>
    </row>
    <row r="66" spans="1:23" ht="9" customHeight="1" thickBot="1" x14ac:dyDescent="0.3">
      <c r="F66" s="2"/>
    </row>
    <row r="67" spans="1:23" ht="12" hidden="1" customHeight="1" x14ac:dyDescent="0.25">
      <c r="F67" s="2"/>
      <c r="K67" s="163">
        <f ca="1">TODAY()</f>
        <v>44831</v>
      </c>
      <c r="L67" s="164"/>
      <c r="M67" s="129"/>
      <c r="N67" s="130"/>
      <c r="O67" s="130"/>
      <c r="P67" s="130"/>
      <c r="Q67" s="130"/>
      <c r="R67" s="131"/>
    </row>
    <row r="68" spans="1:23" ht="9" hidden="1" customHeight="1" x14ac:dyDescent="0.25">
      <c r="F68" s="2"/>
      <c r="K68" s="163"/>
      <c r="L68" s="164"/>
      <c r="M68" s="132"/>
      <c r="N68" s="133"/>
      <c r="O68" s="133"/>
      <c r="P68" s="133"/>
      <c r="Q68" s="133"/>
      <c r="R68" s="134"/>
    </row>
    <row r="69" spans="1:23" ht="9" hidden="1" customHeight="1" x14ac:dyDescent="0.25">
      <c r="F69" s="2"/>
    </row>
    <row r="70" spans="1:23" ht="9" hidden="1" customHeight="1" thickBot="1" x14ac:dyDescent="0.3">
      <c r="F70" s="2"/>
    </row>
    <row r="71" spans="1:23" ht="17.25" x14ac:dyDescent="0.3">
      <c r="A71" s="7" t="s">
        <v>13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9"/>
    </row>
    <row r="72" spans="1:23" ht="3.75" customHeight="1" x14ac:dyDescent="0.3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3"/>
    </row>
    <row r="73" spans="1:23" ht="12" customHeight="1" x14ac:dyDescent="0.25">
      <c r="A73" s="156" t="s">
        <v>14</v>
      </c>
      <c r="B73" s="157"/>
      <c r="C73" s="157"/>
      <c r="D73" s="158"/>
      <c r="E73" s="159" t="s">
        <v>15</v>
      </c>
      <c r="F73" s="157"/>
      <c r="G73" s="157"/>
      <c r="H73" s="158"/>
      <c r="I73" s="2"/>
      <c r="J73" s="2"/>
      <c r="K73" s="2"/>
      <c r="L73" s="2"/>
      <c r="M73" s="2"/>
      <c r="N73" s="2"/>
      <c r="O73" s="2"/>
      <c r="P73" s="2"/>
      <c r="Q73" s="2"/>
      <c r="R73" s="3"/>
      <c r="U73" s="42">
        <v>0</v>
      </c>
      <c r="V73" s="42">
        <v>0.19989999999999999</v>
      </c>
      <c r="W73" s="28">
        <v>0.2</v>
      </c>
    </row>
    <row r="74" spans="1:23" ht="12" customHeight="1" x14ac:dyDescent="0.25">
      <c r="A74" s="118" t="s">
        <v>16</v>
      </c>
      <c r="B74" s="119"/>
      <c r="C74" s="119"/>
      <c r="D74" s="119"/>
      <c r="E74" s="120">
        <v>0.2</v>
      </c>
      <c r="F74" s="119"/>
      <c r="G74" s="119"/>
      <c r="H74" s="119"/>
      <c r="I74" s="2"/>
      <c r="J74" s="2"/>
      <c r="K74" s="2"/>
      <c r="L74" s="2"/>
      <c r="M74" s="2"/>
      <c r="N74" s="2"/>
      <c r="O74" s="2"/>
      <c r="P74" s="2"/>
      <c r="Q74" s="2"/>
      <c r="R74" s="3"/>
      <c r="U74" s="42">
        <v>0.2</v>
      </c>
      <c r="V74" s="42">
        <v>0.49998999999999999</v>
      </c>
      <c r="W74" s="28">
        <v>0.1</v>
      </c>
    </row>
    <row r="75" spans="1:23" ht="12" customHeight="1" x14ac:dyDescent="0.25">
      <c r="A75" s="118" t="s">
        <v>17</v>
      </c>
      <c r="B75" s="119"/>
      <c r="C75" s="119"/>
      <c r="D75" s="119"/>
      <c r="E75" s="120">
        <v>0.1</v>
      </c>
      <c r="F75" s="119"/>
      <c r="G75" s="119"/>
      <c r="H75" s="119"/>
      <c r="I75" s="2"/>
      <c r="Q75" s="2"/>
      <c r="R75" s="22"/>
      <c r="U75" s="42">
        <v>0.5</v>
      </c>
      <c r="V75" s="42">
        <v>1</v>
      </c>
      <c r="W75" s="28">
        <v>0</v>
      </c>
    </row>
    <row r="76" spans="1:23" ht="12" customHeight="1" x14ac:dyDescent="0.25">
      <c r="A76" s="118" t="s">
        <v>18</v>
      </c>
      <c r="B76" s="119"/>
      <c r="C76" s="119"/>
      <c r="D76" s="119"/>
      <c r="E76" s="120">
        <v>0</v>
      </c>
      <c r="F76" s="119"/>
      <c r="G76" s="119"/>
      <c r="H76" s="119"/>
      <c r="I76" s="2"/>
      <c r="Q76" s="2"/>
      <c r="R76" s="22"/>
    </row>
    <row r="77" spans="1:23" ht="3.75" customHeight="1" thickBot="1" x14ac:dyDescent="0.3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1:23" ht="20.25" customHeight="1" x14ac:dyDescent="0.25">
      <c r="A78" s="117" t="s">
        <v>71</v>
      </c>
      <c r="B78" s="45"/>
    </row>
    <row r="79" spans="1:23" x14ac:dyDescent="0.25">
      <c r="A79" s="117" t="s">
        <v>72</v>
      </c>
      <c r="B79" s="45"/>
    </row>
  </sheetData>
  <sheetProtection algorithmName="SHA-512" hashValue="zofxZy/9KeHzqbzGoOY4EaqE4EmVb5UeJ+yuXZRiaYgi8ZN/8tZErH3qgp/0DF/L0qW6LHmnwUTGlRRZIsVDTQ==" saltValue="i+Xlny6c6tgwxjNnR7lAUQ==" spinCount="100000" sheet="1" objects="1" scenarios="1" selectLockedCells="1"/>
  <mergeCells count="102">
    <mergeCell ref="O63:Q63"/>
    <mergeCell ref="O59:Q59"/>
    <mergeCell ref="O60:Q60"/>
    <mergeCell ref="O61:Q61"/>
    <mergeCell ref="O62:Q62"/>
    <mergeCell ref="I25:K25"/>
    <mergeCell ref="L25:N25"/>
    <mergeCell ref="M60:N60"/>
    <mergeCell ref="K61:L61"/>
    <mergeCell ref="K59:L59"/>
    <mergeCell ref="M59:N59"/>
    <mergeCell ref="M63:N63"/>
    <mergeCell ref="M61:N61"/>
    <mergeCell ref="M62:N62"/>
    <mergeCell ref="F47:H47"/>
    <mergeCell ref="G9:H9"/>
    <mergeCell ref="K9:M9"/>
    <mergeCell ref="I27:K27"/>
    <mergeCell ref="K58:Q58"/>
    <mergeCell ref="C7:M7"/>
    <mergeCell ref="I14:J14"/>
    <mergeCell ref="P34:R34"/>
    <mergeCell ref="P52:R52"/>
    <mergeCell ref="G8:H8"/>
    <mergeCell ref="P12:R12"/>
    <mergeCell ref="K8:M8"/>
    <mergeCell ref="G10:H10"/>
    <mergeCell ref="I28:K28"/>
    <mergeCell ref="J54:L54"/>
    <mergeCell ref="X60:Y60"/>
    <mergeCell ref="V52:W52"/>
    <mergeCell ref="P37:R37"/>
    <mergeCell ref="U37:W37"/>
    <mergeCell ref="U22:V22"/>
    <mergeCell ref="P39:R39"/>
    <mergeCell ref="X33:Z33"/>
    <mergeCell ref="P54:R54"/>
    <mergeCell ref="Z60:AA60"/>
    <mergeCell ref="T29:V29"/>
    <mergeCell ref="U50:W50"/>
    <mergeCell ref="P47:R47"/>
    <mergeCell ref="T21:V21"/>
    <mergeCell ref="P16:R16"/>
    <mergeCell ref="P19:R19"/>
    <mergeCell ref="L28:O28"/>
    <mergeCell ref="P18:R18"/>
    <mergeCell ref="Y42:Z42"/>
    <mergeCell ref="P21:R21"/>
    <mergeCell ref="W30:Y30"/>
    <mergeCell ref="P31:R31"/>
    <mergeCell ref="P32:R32"/>
    <mergeCell ref="L27:O27"/>
    <mergeCell ref="P22:R22"/>
    <mergeCell ref="Y29:Z29"/>
    <mergeCell ref="Y28:AA28"/>
    <mergeCell ref="P30:R30"/>
    <mergeCell ref="P35:R35"/>
    <mergeCell ref="A3:R4"/>
    <mergeCell ref="K10:M10"/>
    <mergeCell ref="P29:R29"/>
    <mergeCell ref="P27:R27"/>
    <mergeCell ref="P28:R28"/>
    <mergeCell ref="P14:R14"/>
    <mergeCell ref="P17:R17"/>
    <mergeCell ref="A12:F12"/>
    <mergeCell ref="P15:R15"/>
    <mergeCell ref="P13:R13"/>
    <mergeCell ref="B8:D8"/>
    <mergeCell ref="A6:N6"/>
    <mergeCell ref="A60:E60"/>
    <mergeCell ref="A61:E61"/>
    <mergeCell ref="G60:I60"/>
    <mergeCell ref="G61:I61"/>
    <mergeCell ref="G59:I59"/>
    <mergeCell ref="A59:E59"/>
    <mergeCell ref="A73:D73"/>
    <mergeCell ref="E73:H73"/>
    <mergeCell ref="K64:L64"/>
    <mergeCell ref="A64:E64"/>
    <mergeCell ref="A65:E65"/>
    <mergeCell ref="K62:L62"/>
    <mergeCell ref="K63:L63"/>
    <mergeCell ref="K67:L68"/>
    <mergeCell ref="K60:L60"/>
    <mergeCell ref="G62:I62"/>
    <mergeCell ref="G63:I63"/>
    <mergeCell ref="A62:E62"/>
    <mergeCell ref="A63:E63"/>
    <mergeCell ref="A76:D76"/>
    <mergeCell ref="E76:H76"/>
    <mergeCell ref="G64:I64"/>
    <mergeCell ref="G65:I65"/>
    <mergeCell ref="M65:N65"/>
    <mergeCell ref="A75:D75"/>
    <mergeCell ref="E75:H75"/>
    <mergeCell ref="M67:R68"/>
    <mergeCell ref="A74:D74"/>
    <mergeCell ref="E74:H74"/>
    <mergeCell ref="O65:Q65"/>
    <mergeCell ref="O64:Q64"/>
    <mergeCell ref="M64:N64"/>
    <mergeCell ref="K65:L65"/>
  </mergeCells>
  <phoneticPr fontId="5" type="noConversion"/>
  <dataValidations count="5">
    <dataValidation type="list" allowBlank="1" showInputMessage="1" showErrorMessage="1" sqref="O31" xr:uid="{00000000-0002-0000-0000-000000000000}">
      <formula1>$U$31:$U$32</formula1>
    </dataValidation>
    <dataValidation type="list" allowBlank="1" showInputMessage="1" showErrorMessage="1" sqref="R60:R65" xr:uid="{00000000-0002-0000-0000-000001000000}">
      <formula1>$V$60:$V$61</formula1>
    </dataValidation>
    <dataValidation type="list" allowBlank="1" showInputMessage="1" showErrorMessage="1" sqref="N46" xr:uid="{00000000-0002-0000-0000-000002000000}">
      <formula1>$T$41:$T$43</formula1>
    </dataValidation>
    <dataValidation type="list" allowBlank="1" showInputMessage="1" showErrorMessage="1" sqref="N42:N45" xr:uid="{00000000-0002-0000-0000-000003000000}">
      <formula1>$T$42:$T$43</formula1>
    </dataValidation>
    <dataValidation type="list" allowBlank="1" showInputMessage="1" showErrorMessage="1" sqref="O13:R13" xr:uid="{00000000-0002-0000-0000-000004000000}">
      <formula1>$U$13:$U$16</formula1>
    </dataValidation>
  </dataValidations>
  <printOptions horizontalCentered="1"/>
  <pageMargins left="0.23622047244094491" right="0.23622047244094491" top="0.59055118110236227" bottom="0" header="0.31496062992125984" footer="0.31496062992125984"/>
  <pageSetup paperSize="9" scale="70" orientation="portrait" r:id="rId1"/>
  <headerFooter alignWithMargins="0"/>
  <ignoredErrors>
    <ignoredError sqref="J60:J65 P54 M60:M65 P5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 2021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bero</dc:creator>
  <cp:lastModifiedBy>Beck Robert</cp:lastModifiedBy>
  <cp:lastPrinted>2013-03-15T16:24:36Z</cp:lastPrinted>
  <dcterms:created xsi:type="dcterms:W3CDTF">2012-01-11T09:54:00Z</dcterms:created>
  <dcterms:modified xsi:type="dcterms:W3CDTF">2022-09-27T11:36:02Z</dcterms:modified>
</cp:coreProperties>
</file>