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rg\Desktop\"/>
    </mc:Choice>
  </mc:AlternateContent>
  <xr:revisionPtr revIDLastSave="0" documentId="13_ncr:1_{0C85686A-14E8-4E5D-AD08-84B9384C9D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apitalbezug" sheetId="9" r:id="rId1"/>
    <sheet name="Steuerberechnung" sheetId="11" state="hidden" r:id="rId2"/>
  </sheets>
  <definedNames>
    <definedName name="_xlnm.Print_Area" localSheetId="0">Kapitalbezug!$A$1:$Z$227</definedName>
    <definedName name="_xlnm.Print_Area" localSheetId="1">Steuerberechnung!$A$1:$P$43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9" l="1"/>
  <c r="N27" i="9"/>
  <c r="B203" i="9" l="1"/>
  <c r="G38" i="11" l="1"/>
  <c r="G39" i="11" s="1"/>
  <c r="N49" i="9"/>
  <c r="D49" i="9"/>
  <c r="R62" i="9"/>
  <c r="I62" i="9"/>
  <c r="B49" i="9"/>
  <c r="J37" i="9"/>
  <c r="H23" i="11" s="1"/>
  <c r="D27" i="9"/>
  <c r="H54" i="9" l="1"/>
  <c r="C68" i="9" s="1"/>
  <c r="B18" i="11"/>
  <c r="D12" i="11"/>
  <c r="N18" i="11" l="1"/>
  <c r="I31" i="11"/>
  <c r="D18" i="11"/>
  <c r="R90" i="9" l="1"/>
  <c r="R88" i="9"/>
  <c r="C10" i="9" s="1"/>
  <c r="R87" i="9"/>
  <c r="C103" i="9"/>
  <c r="C104" i="9" s="1"/>
  <c r="R91" i="9" l="1"/>
  <c r="V90" i="9" s="1"/>
  <c r="K31" i="9" s="1"/>
  <c r="P31" i="9" s="1"/>
  <c r="V87" i="9"/>
  <c r="U37" i="9" l="1"/>
  <c r="I27" i="9"/>
  <c r="H21" i="11" l="1"/>
  <c r="F31" i="11" l="1"/>
  <c r="H31" i="11"/>
  <c r="H52" i="9"/>
  <c r="C62" i="9" s="1"/>
  <c r="C37" i="11"/>
  <c r="C31" i="11"/>
  <c r="F62" i="9" l="1"/>
  <c r="H62" i="9"/>
  <c r="L31" i="11"/>
  <c r="L62" i="9" l="1"/>
  <c r="R60" i="9" s="1"/>
  <c r="N31" i="11"/>
  <c r="G37" i="11" s="1"/>
  <c r="N37" i="11" s="1"/>
  <c r="C14" i="9" s="1"/>
  <c r="R31" i="11"/>
  <c r="R29" i="11" s="1"/>
  <c r="N62" i="9" l="1"/>
  <c r="G68" i="9" s="1"/>
  <c r="N68" i="9" s="1"/>
  <c r="N70" i="9" s="1"/>
  <c r="N72" i="9" s="1"/>
  <c r="N39" i="11"/>
  <c r="C15" i="9" s="1"/>
  <c r="N41" i="11" l="1"/>
  <c r="C13" i="9" s="1"/>
  <c r="B204" i="9" l="1"/>
  <c r="B205" i="9" l="1"/>
  <c r="B211" i="9" s="1"/>
  <c r="B21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tc={1553C03F-F08C-49CF-B106-13A95B944FDA}</author>
  </authors>
  <commentList>
    <comment ref="C5" authorId="0" shapeId="0" xr:uid="{1553C03F-F08C-49CF-B106-13A95B944FD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Die Berechnung basiert auf den Gemeindesteuerzuschlägen für das Steuerjahr 2025</t>
      </text>
    </comment>
  </commentList>
</comments>
</file>

<file path=xl/sharedStrings.xml><?xml version="1.0" encoding="utf-8"?>
<sst xmlns="http://schemas.openxmlformats.org/spreadsheetml/2006/main" count="201" uniqueCount="90">
  <si>
    <t>-</t>
  </si>
  <si>
    <t>=</t>
  </si>
  <si>
    <t>x</t>
  </si>
  <si>
    <t>Alleinstehend</t>
  </si>
  <si>
    <t>Alleinerziehend</t>
  </si>
  <si>
    <t>Verheiratet</t>
  </si>
  <si>
    <t>Steurbetrag von bis</t>
  </si>
  <si>
    <t>Steuersatz</t>
  </si>
  <si>
    <t>Gemeindesteuerzuschlag</t>
  </si>
  <si>
    <t>Steuerjahr</t>
  </si>
  <si>
    <t>Datum</t>
  </si>
  <si>
    <t>Steuerpflichtig</t>
  </si>
  <si>
    <t>CHF</t>
  </si>
  <si>
    <t>m</t>
  </si>
  <si>
    <t>(Personalvorsorgeeinrichtung, Versicherungsgesellschaft, usw.)</t>
  </si>
  <si>
    <t>Vaduz</t>
  </si>
  <si>
    <t>Tabelle für Rentensatzbesteuerung</t>
  </si>
  <si>
    <t>Mann</t>
  </si>
  <si>
    <t>Frau</t>
  </si>
  <si>
    <t>Veranlagung Kapitalleistung</t>
  </si>
  <si>
    <t>PEID - Nr</t>
  </si>
  <si>
    <t>Jahresrente</t>
  </si>
  <si>
    <t>Balzers</t>
  </si>
  <si>
    <t>Eschen</t>
  </si>
  <si>
    <t>Gamprin</t>
  </si>
  <si>
    <t>Planken</t>
  </si>
  <si>
    <t>Ruggell</t>
  </si>
  <si>
    <t>Schaan</t>
  </si>
  <si>
    <t>Schellenberg</t>
  </si>
  <si>
    <t>Triesen</t>
  </si>
  <si>
    <t>Triesenberg</t>
  </si>
  <si>
    <t xml:space="preserve">Mauren </t>
  </si>
  <si>
    <t>Stufenausgleich</t>
  </si>
  <si>
    <t>Kapitalleistung</t>
  </si>
  <si>
    <t>2. LANDESSTEUER - Steuerberechnung</t>
  </si>
  <si>
    <t>3. GEMEINDESTEUER</t>
  </si>
  <si>
    <t>4. TOTAL Landes- und Gemeindesteuer</t>
  </si>
  <si>
    <t>1. BERECHNUNG - Steuersatz</t>
  </si>
  <si>
    <t>Steuerpflichtige Person</t>
  </si>
  <si>
    <t>Brutto - CHF</t>
  </si>
  <si>
    <t>Kapitalleistung/en erhalten von:</t>
  </si>
  <si>
    <t>Ehepartner</t>
  </si>
  <si>
    <t>Rentensatz</t>
  </si>
  <si>
    <t>Steuerfaktoren steuerpflichtige Person</t>
  </si>
  <si>
    <t>Jahrgang</t>
  </si>
  <si>
    <t>Geschlecht</t>
  </si>
  <si>
    <t>Alter</t>
  </si>
  <si>
    <t>= Alter</t>
  </si>
  <si>
    <t>w</t>
  </si>
  <si>
    <t>Progressionsermittlung</t>
  </si>
  <si>
    <t>Eing. Partnerschaft</t>
  </si>
  <si>
    <t>Jahresrente für Tarifberechnung</t>
  </si>
  <si>
    <t>Steuerpflichtige Kapitalleistung</t>
  </si>
  <si>
    <t>Tarif</t>
  </si>
  <si>
    <t>Steuerpflichtige</t>
  </si>
  <si>
    <t xml:space="preserve">Ihre Schuld   </t>
  </si>
  <si>
    <t>Steuerpflicht. Kapitalleistung</t>
  </si>
  <si>
    <t>Faktor</t>
  </si>
  <si>
    <t>(Tarifbestimmend)</t>
  </si>
  <si>
    <t>Tarifstufenabzug ohne Grundfreibetrag</t>
  </si>
  <si>
    <t>Ehepartner/in,  Eingetragene/r Partner/in</t>
  </si>
  <si>
    <t>Besteuerung gemäss Art. 18 Abs. 6</t>
  </si>
  <si>
    <t>Beschränkt Steuerpflichtige</t>
  </si>
  <si>
    <t>Gmde-Zuschläge STJ 2021</t>
  </si>
  <si>
    <t>Wohnort bei Auszahlung:</t>
  </si>
  <si>
    <t>Zivilstand:</t>
  </si>
  <si>
    <t>Geschlecht:</t>
  </si>
  <si>
    <t>Jahrgang:</t>
  </si>
  <si>
    <t>Mauren-Schaanwald</t>
  </si>
  <si>
    <t>Eschen-Nendeln</t>
  </si>
  <si>
    <t>Gamprin-Bendern</t>
  </si>
  <si>
    <t>Eingetragene Partnerschaft</t>
  </si>
  <si>
    <t>männlich</t>
  </si>
  <si>
    <t>weiblich</t>
  </si>
  <si>
    <t>bitte wählen</t>
  </si>
  <si>
    <t xml:space="preserve"> </t>
  </si>
  <si>
    <t>davon Gemeindesteuer</t>
  </si>
  <si>
    <t>davon Landessteuer</t>
  </si>
  <si>
    <t>Zur Berechnung entsprechende Daten in die blauen Felder eingeben</t>
  </si>
  <si>
    <t>Kapitalauszahlung in CHF:</t>
  </si>
  <si>
    <t>Jahr der Auszahlung:</t>
  </si>
  <si>
    <t>Errechnetes Alter bei Auszahlung:</t>
  </si>
  <si>
    <t>Ihre Steuer bei Kapitalbezug</t>
  </si>
  <si>
    <t>Steuerberechnung Kapitalauszahlung aus der zweiten Säule</t>
  </si>
  <si>
    <t>Kapitalauszahlung brutto</t>
  </si>
  <si>
    <t>Nettokapital nach Steuern</t>
  </si>
  <si>
    <t xml:space="preserve">Kapitalleistungssteuer      </t>
  </si>
  <si>
    <t>Steuern in % der Auszahlung</t>
  </si>
  <si>
    <r>
      <t>(N</t>
    </r>
    <r>
      <rPr>
        <b/>
        <sz val="8"/>
        <rFont val="Arial"/>
        <family val="2"/>
      </rPr>
      <t>ur massgebend</t>
    </r>
    <r>
      <rPr>
        <sz val="8"/>
        <rFont val="Arial"/>
        <family val="2"/>
      </rPr>
      <t xml:space="preserve"> bei einer Kapitalleistung innerhalb desselben Steuerjahres des/der Ehepartner/in bzw. eingetr. Partner/in und gemeinsamer Steuerpflicht.)</t>
    </r>
  </si>
  <si>
    <t>Gmde-Zuschläge STJ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</si>
</sst>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3" formatCode="_ * #,##0.00_ ;_ * \-#,##0.00_ ;_ * &quot;-&quot;??_ ;_ @_ "/>
    <numFmt numFmtId="164" formatCode="0."/>
    <numFmt numFmtId="165" formatCode="0.000"/>
    <numFmt numFmtId="166" formatCode="_ * #,##0_ ;_ * \-#,##0_ ;_ * &quot;-&quot;??_ ;_ @_ "/>
    <numFmt numFmtId="167" formatCode="#,##0.00_ ;\-#,##0.00\ "/>
    <numFmt numFmtId="168" formatCode="#,##0.000"/>
    <numFmt numFmtId="169" formatCode="00"/>
    <numFmt numFmtId="170" formatCode="0.000%"/>
    <numFmt numFmtId="171" formatCode="0.00000"/>
    <numFmt numFmtId="172" formatCode="0.0000%"/>
  </numFmts>
  <fonts count="4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sz val="7"/>
      <name val="Arial"/>
      <family val="2"/>
    </font>
    <font>
      <sz val="8"/>
      <name val="Calibri"/>
      <family val="2"/>
    </font>
    <font>
      <sz val="14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8"/>
      <color indexed="14"/>
      <name val="Arial"/>
      <family val="2"/>
    </font>
    <font>
      <sz val="10"/>
      <color indexed="14"/>
      <name val="Arial"/>
      <family val="2"/>
    </font>
    <font>
      <sz val="9"/>
      <name val="Calibri"/>
      <family val="2"/>
    </font>
    <font>
      <sz val="9"/>
      <name val="Arial"/>
      <family val="2"/>
    </font>
    <font>
      <sz val="9"/>
      <color indexed="9"/>
      <name val="Calibri"/>
      <family val="2"/>
    </font>
    <font>
      <b/>
      <sz val="9"/>
      <name val="Calibri"/>
      <family val="2"/>
    </font>
    <font>
      <sz val="10"/>
      <name val="Arial"/>
      <family val="2"/>
    </font>
    <font>
      <sz val="10"/>
      <color indexed="10"/>
      <name val="Calibri"/>
      <family val="2"/>
    </font>
    <font>
      <i/>
      <sz val="8"/>
      <name val="Arial"/>
      <family val="2"/>
    </font>
    <font>
      <sz val="9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i/>
      <sz val="8"/>
      <color rgb="FFFF0000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4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15">
    <xf numFmtId="0" fontId="0" fillId="0" borderId="0" xfId="0"/>
    <xf numFmtId="0" fontId="6" fillId="0" borderId="0" xfId="0" applyFont="1"/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0" fontId="7" fillId="0" borderId="0" xfId="0" applyFont="1"/>
    <xf numFmtId="3" fontId="3" fillId="0" borderId="0" xfId="0" applyNumberFormat="1" applyFont="1" applyAlignment="1">
      <alignment horizontal="right"/>
    </xf>
    <xf numFmtId="0" fontId="8" fillId="0" borderId="0" xfId="0" applyFont="1"/>
    <xf numFmtId="165" fontId="7" fillId="0" borderId="0" xfId="0" applyNumberFormat="1" applyFont="1"/>
    <xf numFmtId="3" fontId="7" fillId="0" borderId="0" xfId="0" applyNumberFormat="1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right"/>
    </xf>
    <xf numFmtId="165" fontId="8" fillId="0" borderId="0" xfId="0" applyNumberFormat="1" applyFont="1"/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168" fontId="8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right"/>
    </xf>
    <xf numFmtId="164" fontId="10" fillId="0" borderId="0" xfId="0" applyNumberFormat="1" applyFont="1"/>
    <xf numFmtId="0" fontId="11" fillId="0" borderId="0" xfId="0" applyFont="1"/>
    <xf numFmtId="164" fontId="12" fillId="0" borderId="0" xfId="0" applyNumberFormat="1" applyFont="1"/>
    <xf numFmtId="164" fontId="13" fillId="0" borderId="0" xfId="0" applyNumberFormat="1" applyFont="1"/>
    <xf numFmtId="164" fontId="14" fillId="0" borderId="0" xfId="0" applyNumberFormat="1" applyFont="1"/>
    <xf numFmtId="0" fontId="15" fillId="0" borderId="0" xfId="0" applyFont="1"/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6" fontId="11" fillId="0" borderId="0" xfId="0" applyNumberFormat="1" applyFont="1"/>
    <xf numFmtId="165" fontId="11" fillId="0" borderId="0" xfId="0" applyNumberFormat="1" applyFont="1"/>
    <xf numFmtId="4" fontId="11" fillId="0" borderId="0" xfId="0" applyNumberFormat="1" applyFont="1" applyAlignment="1">
      <alignment horizontal="center"/>
    </xf>
    <xf numFmtId="0" fontId="16" fillId="0" borderId="0" xfId="0" applyFont="1"/>
    <xf numFmtId="0" fontId="16" fillId="0" borderId="2" xfId="0" applyFont="1" applyBorder="1"/>
    <xf numFmtId="0" fontId="16" fillId="0" borderId="0" xfId="0" applyFont="1" applyAlignment="1">
      <alignment horizontal="right"/>
    </xf>
    <xf numFmtId="0" fontId="17" fillId="0" borderId="0" xfId="0" applyFont="1"/>
    <xf numFmtId="43" fontId="16" fillId="0" borderId="0" xfId="0" applyNumberFormat="1" applyFont="1"/>
    <xf numFmtId="0" fontId="9" fillId="0" borderId="0" xfId="0" applyFont="1"/>
    <xf numFmtId="3" fontId="18" fillId="0" borderId="0" xfId="0" applyNumberFormat="1" applyFont="1"/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165" fontId="18" fillId="0" borderId="0" xfId="0" applyNumberFormat="1" applyFont="1"/>
    <xf numFmtId="0" fontId="13" fillId="0" borderId="0" xfId="0" applyFont="1"/>
    <xf numFmtId="43" fontId="20" fillId="0" borderId="0" xfId="0" applyNumberFormat="1" applyFont="1"/>
    <xf numFmtId="0" fontId="21" fillId="0" borderId="0" xfId="0" applyFont="1"/>
    <xf numFmtId="0" fontId="22" fillId="0" borderId="0" xfId="0" applyFont="1"/>
    <xf numFmtId="3" fontId="23" fillId="0" borderId="0" xfId="0" applyNumberFormat="1" applyFont="1"/>
    <xf numFmtId="0" fontId="22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9" fontId="21" fillId="0" borderId="0" xfId="0" applyNumberFormat="1" applyFont="1"/>
    <xf numFmtId="166" fontId="21" fillId="0" borderId="0" xfId="0" applyNumberFormat="1" applyFont="1"/>
    <xf numFmtId="165" fontId="21" fillId="0" borderId="0" xfId="0" applyNumberFormat="1" applyFont="1"/>
    <xf numFmtId="4" fontId="21" fillId="0" borderId="0" xfId="0" applyNumberFormat="1" applyFont="1" applyAlignment="1">
      <alignment horizontal="center"/>
    </xf>
    <xf numFmtId="0" fontId="9" fillId="0" borderId="0" xfId="0" applyFont="1" applyAlignment="1">
      <alignment vertical="top" wrapText="1"/>
    </xf>
    <xf numFmtId="0" fontId="21" fillId="0" borderId="0" xfId="0" applyFont="1" applyAlignment="1">
      <alignment horizontal="center"/>
    </xf>
    <xf numFmtId="0" fontId="24" fillId="0" borderId="0" xfId="0" quotePrefix="1" applyFont="1" applyAlignment="1">
      <alignment horizontal="right"/>
    </xf>
    <xf numFmtId="165" fontId="0" fillId="0" borderId="0" xfId="0" applyNumberFormat="1"/>
    <xf numFmtId="3" fontId="4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6" fillId="0" borderId="7" xfId="0" applyFont="1" applyBorder="1"/>
    <xf numFmtId="0" fontId="11" fillId="0" borderId="0" xfId="0" applyFont="1" applyAlignment="1">
      <alignment vertical="top"/>
    </xf>
    <xf numFmtId="0" fontId="11" fillId="0" borderId="8" xfId="0" applyFont="1" applyBorder="1"/>
    <xf numFmtId="0" fontId="11" fillId="0" borderId="9" xfId="0" applyFont="1" applyBorder="1"/>
    <xf numFmtId="3" fontId="21" fillId="0" borderId="0" xfId="0" applyNumberFormat="1" applyFont="1" applyAlignment="1">
      <alignment horizontal="left"/>
    </xf>
    <xf numFmtId="0" fontId="25" fillId="0" borderId="0" xfId="0" applyFont="1" applyProtection="1">
      <protection hidden="1"/>
    </xf>
    <xf numFmtId="0" fontId="11" fillId="0" borderId="0" xfId="0" applyFont="1" applyAlignment="1">
      <alignment wrapText="1"/>
    </xf>
    <xf numFmtId="0" fontId="27" fillId="0" borderId="0" xfId="0" applyFont="1"/>
    <xf numFmtId="0" fontId="2" fillId="0" borderId="0" xfId="0" applyFont="1"/>
    <xf numFmtId="0" fontId="11" fillId="0" borderId="0" xfId="0" applyFont="1" applyAlignment="1">
      <alignment horizontal="left"/>
    </xf>
    <xf numFmtId="0" fontId="11" fillId="0" borderId="0" xfId="0" quotePrefix="1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6" fontId="11" fillId="0" borderId="0" xfId="3" applyNumberFormat="1" applyFont="1" applyFill="1" applyProtection="1"/>
    <xf numFmtId="9" fontId="9" fillId="0" borderId="0" xfId="4" applyFont="1" applyFill="1" applyProtection="1"/>
    <xf numFmtId="9" fontId="11" fillId="0" borderId="0" xfId="4" applyFont="1" applyFill="1" applyAlignment="1" applyProtection="1">
      <alignment horizontal="center"/>
    </xf>
    <xf numFmtId="172" fontId="19" fillId="0" borderId="0" xfId="4" applyNumberFormat="1" applyFont="1" applyFill="1" applyProtection="1"/>
    <xf numFmtId="172" fontId="20" fillId="0" borderId="0" xfId="4" applyNumberFormat="1" applyFont="1" applyFill="1" applyProtection="1"/>
    <xf numFmtId="9" fontId="19" fillId="0" borderId="0" xfId="4" applyFont="1" applyFill="1" applyAlignment="1" applyProtection="1">
      <alignment horizontal="center"/>
    </xf>
    <xf numFmtId="165" fontId="28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>
      <alignment horizontal="right"/>
    </xf>
    <xf numFmtId="167" fontId="21" fillId="0" borderId="0" xfId="3" applyNumberFormat="1" applyFont="1" applyFill="1" applyAlignment="1" applyProtection="1">
      <alignment horizontal="center"/>
    </xf>
    <xf numFmtId="170" fontId="24" fillId="0" borderId="0" xfId="4" applyNumberFormat="1" applyFont="1" applyFill="1" applyAlignment="1" applyProtection="1"/>
    <xf numFmtId="167" fontId="21" fillId="0" borderId="0" xfId="3" applyNumberFormat="1" applyFont="1" applyFill="1" applyProtection="1"/>
    <xf numFmtId="43" fontId="6" fillId="0" borderId="0" xfId="3" applyFont="1" applyFill="1" applyProtection="1"/>
    <xf numFmtId="170" fontId="24" fillId="0" borderId="0" xfId="4" applyNumberFormat="1" applyFont="1" applyFill="1" applyAlignment="1" applyProtection="1">
      <alignment horizontal="center"/>
    </xf>
    <xf numFmtId="172" fontId="17" fillId="0" borderId="0" xfId="4" applyNumberFormat="1" applyFont="1" applyFill="1" applyAlignment="1" applyProtection="1">
      <alignment horizontal="center"/>
    </xf>
    <xf numFmtId="167" fontId="17" fillId="0" borderId="0" xfId="3" applyNumberFormat="1" applyFont="1" applyFill="1" applyProtection="1"/>
    <xf numFmtId="43" fontId="16" fillId="0" borderId="0" xfId="3" applyFont="1" applyFill="1" applyAlignment="1" applyProtection="1">
      <alignment horizontal="right"/>
    </xf>
    <xf numFmtId="9" fontId="15" fillId="0" borderId="0" xfId="4" applyFont="1" applyFill="1" applyAlignment="1" applyProtection="1">
      <alignment horizontal="center"/>
    </xf>
    <xf numFmtId="43" fontId="16" fillId="0" borderId="0" xfId="3" applyFont="1" applyFill="1" applyProtection="1"/>
    <xf numFmtId="43" fontId="16" fillId="0" borderId="0" xfId="3" applyFont="1" applyFill="1" applyBorder="1" applyAlignment="1" applyProtection="1">
      <alignment horizontal="right"/>
    </xf>
    <xf numFmtId="43" fontId="6" fillId="0" borderId="0" xfId="0" applyNumberFormat="1" applyFont="1"/>
    <xf numFmtId="3" fontId="25" fillId="0" borderId="0" xfId="0" applyNumberFormat="1" applyFont="1"/>
    <xf numFmtId="168" fontId="25" fillId="0" borderId="0" xfId="0" applyNumberFormat="1" applyFont="1" applyAlignment="1">
      <alignment horizontal="right"/>
    </xf>
    <xf numFmtId="3" fontId="22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25" fillId="0" borderId="2" xfId="0" applyFont="1" applyBorder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/>
    </xf>
    <xf numFmtId="3" fontId="25" fillId="0" borderId="0" xfId="0" applyNumberFormat="1" applyFont="1" applyAlignment="1">
      <alignment horizontal="right"/>
    </xf>
    <xf numFmtId="3" fontId="25" fillId="0" borderId="2" xfId="0" applyNumberFormat="1" applyFont="1" applyBorder="1"/>
    <xf numFmtId="3" fontId="25" fillId="0" borderId="14" xfId="0" applyNumberFormat="1" applyFont="1" applyBorder="1"/>
    <xf numFmtId="3" fontId="25" fillId="0" borderId="1" xfId="0" applyNumberFormat="1" applyFont="1" applyBorder="1" applyAlignment="1">
      <alignment horizontal="right"/>
    </xf>
    <xf numFmtId="165" fontId="25" fillId="0" borderId="3" xfId="0" applyNumberFormat="1" applyFont="1" applyBorder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165" fontId="25" fillId="0" borderId="0" xfId="0" applyNumberFormat="1" applyFont="1"/>
    <xf numFmtId="0" fontId="1" fillId="0" borderId="0" xfId="0" applyFont="1"/>
    <xf numFmtId="0" fontId="27" fillId="0" borderId="0" xfId="0" applyFont="1" applyAlignment="1" applyProtection="1">
      <alignment horizontal="right"/>
      <protection hidden="1"/>
    </xf>
    <xf numFmtId="0" fontId="29" fillId="0" borderId="0" xfId="0" applyFont="1"/>
    <xf numFmtId="0" fontId="30" fillId="0" borderId="0" xfId="0" applyFont="1"/>
    <xf numFmtId="9" fontId="31" fillId="0" borderId="0" xfId="4" applyFont="1" applyAlignment="1" applyProtection="1">
      <alignment horizontal="left"/>
      <protection hidden="1"/>
    </xf>
    <xf numFmtId="43" fontId="1" fillId="0" borderId="0" xfId="0" applyNumberFormat="1" applyFont="1"/>
    <xf numFmtId="169" fontId="27" fillId="0" borderId="0" xfId="0" applyNumberFormat="1" applyFont="1" applyAlignment="1" applyProtection="1">
      <alignment horizontal="right"/>
      <protection hidden="1"/>
    </xf>
    <xf numFmtId="0" fontId="27" fillId="0" borderId="0" xfId="0" applyFont="1" applyAlignment="1">
      <alignment horizontal="right"/>
    </xf>
    <xf numFmtId="9" fontId="27" fillId="0" borderId="0" xfId="4" applyFont="1" applyProtection="1">
      <protection locked="0" hidden="1"/>
    </xf>
    <xf numFmtId="9" fontId="27" fillId="0" borderId="0" xfId="4" applyFont="1" applyFill="1" applyProtection="1">
      <protection hidden="1"/>
    </xf>
    <xf numFmtId="9" fontId="27" fillId="0" borderId="0" xfId="4" applyFont="1" applyFill="1" applyProtection="1">
      <protection locked="0" hidden="1"/>
    </xf>
    <xf numFmtId="0" fontId="32" fillId="0" borderId="0" xfId="0" applyFont="1"/>
    <xf numFmtId="0" fontId="33" fillId="0" borderId="0" xfId="0" applyFont="1" applyAlignment="1">
      <alignment horizontal="right" vertical="center"/>
    </xf>
    <xf numFmtId="169" fontId="27" fillId="0" borderId="0" xfId="0" applyNumberFormat="1" applyFont="1" applyAlignment="1">
      <alignment horizontal="right"/>
    </xf>
    <xf numFmtId="9" fontId="27" fillId="0" borderId="0" xfId="4" applyFont="1" applyProtection="1"/>
    <xf numFmtId="9" fontId="27" fillId="0" borderId="0" xfId="4" applyFont="1" applyFill="1" applyProtection="1"/>
    <xf numFmtId="9" fontId="31" fillId="0" borderId="0" xfId="4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4" fontId="1" fillId="0" borderId="0" xfId="0" applyNumberFormat="1" applyFont="1"/>
    <xf numFmtId="169" fontId="1" fillId="0" borderId="0" xfId="0" applyNumberFormat="1" applyFont="1"/>
    <xf numFmtId="0" fontId="1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169" fontId="38" fillId="0" borderId="0" xfId="0" applyNumberFormat="1" applyFont="1" applyAlignment="1">
      <alignment horizontal="left"/>
    </xf>
    <xf numFmtId="4" fontId="38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4" fontId="39" fillId="0" borderId="0" xfId="0" applyNumberFormat="1" applyFont="1" applyAlignment="1">
      <alignment horizontal="left"/>
    </xf>
    <xf numFmtId="0" fontId="36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38" fillId="0" borderId="0" xfId="0" applyFont="1" applyAlignment="1">
      <alignment horizontal="centerContinuous"/>
    </xf>
    <xf numFmtId="0" fontId="40" fillId="0" borderId="0" xfId="0" applyFont="1" applyAlignment="1">
      <alignment horizontal="centerContinuous"/>
    </xf>
    <xf numFmtId="0" fontId="38" fillId="0" borderId="0" xfId="0" applyFont="1"/>
    <xf numFmtId="169" fontId="38" fillId="0" borderId="0" xfId="0" applyNumberFormat="1" applyFont="1"/>
    <xf numFmtId="4" fontId="38" fillId="0" borderId="0" xfId="0" applyNumberFormat="1" applyFont="1"/>
    <xf numFmtId="0" fontId="41" fillId="0" borderId="0" xfId="0" applyFont="1" applyAlignment="1">
      <alignment horizontal="center"/>
    </xf>
    <xf numFmtId="166" fontId="33" fillId="5" borderId="15" xfId="1" applyNumberFormat="1" applyFont="1" applyFill="1" applyBorder="1" applyAlignment="1" applyProtection="1">
      <alignment horizontal="right" vertical="center"/>
      <protection locked="0"/>
    </xf>
    <xf numFmtId="0" fontId="37" fillId="0" borderId="0" xfId="0" applyFont="1"/>
    <xf numFmtId="0" fontId="39" fillId="0" borderId="0" xfId="0" applyFont="1" applyAlignment="1">
      <alignment horizontal="right"/>
    </xf>
    <xf numFmtId="0" fontId="33" fillId="5" borderId="15" xfId="0" applyFont="1" applyFill="1" applyBorder="1" applyAlignment="1" applyProtection="1">
      <alignment horizontal="right" vertical="center"/>
      <protection locked="0"/>
    </xf>
    <xf numFmtId="0" fontId="42" fillId="0" borderId="0" xfId="0" applyFont="1"/>
    <xf numFmtId="49" fontId="38" fillId="0" borderId="0" xfId="0" applyNumberFormat="1" applyFont="1"/>
    <xf numFmtId="0" fontId="1" fillId="0" borderId="0" xfId="0" applyFont="1" applyAlignment="1">
      <alignment horizontal="right"/>
    </xf>
    <xf numFmtId="0" fontId="33" fillId="6" borderId="15" xfId="0" applyFont="1" applyFill="1" applyBorder="1" applyAlignment="1" applyProtection="1">
      <alignment horizontal="right" vertical="center"/>
      <protection locked="0"/>
    </xf>
    <xf numFmtId="0" fontId="1" fillId="0" borderId="0" xfId="0" quotePrefix="1" applyFont="1" applyAlignment="1">
      <alignment horizontal="right"/>
    </xf>
    <xf numFmtId="0" fontId="38" fillId="0" borderId="0" xfId="0" applyFont="1" applyAlignment="1">
      <alignment horizontal="center"/>
    </xf>
    <xf numFmtId="0" fontId="33" fillId="0" borderId="15" xfId="0" applyFont="1" applyBorder="1" applyAlignment="1">
      <alignment horizontal="right" vertical="center"/>
    </xf>
    <xf numFmtId="0" fontId="43" fillId="0" borderId="0" xfId="0" applyFont="1"/>
    <xf numFmtId="0" fontId="4" fillId="0" borderId="0" xfId="0" applyFont="1"/>
    <xf numFmtId="0" fontId="1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166" fontId="34" fillId="0" borderId="1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166" fontId="33" fillId="0" borderId="15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9" fontId="1" fillId="0" borderId="0" xfId="0" applyNumberFormat="1" applyFont="1" applyAlignment="1">
      <alignment vertical="center"/>
    </xf>
    <xf numFmtId="3" fontId="1" fillId="0" borderId="0" xfId="0" applyNumberFormat="1" applyFont="1"/>
    <xf numFmtId="43" fontId="3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39" fillId="0" borderId="0" xfId="0" applyNumberFormat="1" applyFont="1" applyAlignment="1">
      <alignment horizontal="right" vertical="center"/>
    </xf>
    <xf numFmtId="3" fontId="39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4" fillId="0" borderId="0" xfId="0" applyFont="1"/>
    <xf numFmtId="0" fontId="1" fillId="4" borderId="0" xfId="0" applyFont="1" applyFill="1"/>
    <xf numFmtId="0" fontId="2" fillId="4" borderId="0" xfId="0" applyFont="1" applyFill="1"/>
    <xf numFmtId="0" fontId="44" fillId="4" borderId="0" xfId="0" applyFont="1" applyFill="1"/>
    <xf numFmtId="169" fontId="1" fillId="4" borderId="0" xfId="0" applyNumberFormat="1" applyFont="1" applyFill="1"/>
    <xf numFmtId="0" fontId="2" fillId="0" borderId="4" xfId="0" applyFont="1" applyBorder="1" applyAlignment="1">
      <alignment vertical="top"/>
    </xf>
    <xf numFmtId="0" fontId="1" fillId="0" borderId="4" xfId="0" applyFont="1" applyBorder="1"/>
    <xf numFmtId="0" fontId="2" fillId="0" borderId="4" xfId="0" applyFont="1" applyBorder="1"/>
    <xf numFmtId="0" fontId="44" fillId="0" borderId="4" xfId="0" applyFont="1" applyBorder="1"/>
    <xf numFmtId="169" fontId="1" fillId="0" borderId="4" xfId="0" applyNumberFormat="1" applyFont="1" applyBorder="1"/>
    <xf numFmtId="4" fontId="39" fillId="0" borderId="0" xfId="0" applyNumberFormat="1" applyFont="1" applyAlignment="1">
      <alignment horizontal="right"/>
    </xf>
    <xf numFmtId="3" fontId="6" fillId="0" borderId="0" xfId="0" applyNumberFormat="1" applyFont="1"/>
    <xf numFmtId="0" fontId="4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4" fontId="1" fillId="0" borderId="0" xfId="0" applyNumberFormat="1" applyFont="1" applyAlignment="1">
      <alignment horizontal="center"/>
    </xf>
    <xf numFmtId="0" fontId="1" fillId="0" borderId="0" xfId="0" quotePrefix="1" applyFont="1"/>
    <xf numFmtId="0" fontId="2" fillId="0" borderId="0" xfId="0" applyFont="1" applyAlignment="1">
      <alignment horizontal="left" vertical="top"/>
    </xf>
    <xf numFmtId="0" fontId="1" fillId="3" borderId="0" xfId="0" applyFont="1" applyFill="1" applyAlignment="1">
      <alignment horizontal="center"/>
    </xf>
    <xf numFmtId="0" fontId="39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left" wrapText="1"/>
    </xf>
    <xf numFmtId="43" fontId="1" fillId="0" borderId="0" xfId="0" applyNumberFormat="1" applyFont="1" applyAlignment="1">
      <alignment vertical="center"/>
    </xf>
    <xf numFmtId="0" fontId="1" fillId="0" borderId="10" xfId="0" applyFont="1" applyBorder="1"/>
    <xf numFmtId="0" fontId="4" fillId="0" borderId="10" xfId="0" applyFont="1" applyBorder="1" applyAlignment="1">
      <alignment vertical="center"/>
    </xf>
    <xf numFmtId="0" fontId="4" fillId="0" borderId="10" xfId="0" quotePrefix="1" applyFont="1" applyBorder="1" applyAlignment="1">
      <alignment horizontal="right"/>
    </xf>
    <xf numFmtId="0" fontId="4" fillId="0" borderId="10" xfId="0" applyFont="1" applyBorder="1"/>
    <xf numFmtId="0" fontId="39" fillId="0" borderId="10" xfId="0" applyFont="1" applyBorder="1"/>
    <xf numFmtId="4" fontId="39" fillId="0" borderId="10" xfId="0" applyNumberFormat="1" applyFont="1" applyBorder="1"/>
    <xf numFmtId="4" fontId="1" fillId="0" borderId="10" xfId="0" applyNumberFormat="1" applyFont="1" applyBorder="1"/>
    <xf numFmtId="4" fontId="39" fillId="0" borderId="0" xfId="0" applyNumberFormat="1" applyFont="1"/>
    <xf numFmtId="0" fontId="41" fillId="0" borderId="0" xfId="0" applyFont="1"/>
    <xf numFmtId="0" fontId="6" fillId="0" borderId="0" xfId="0" applyFont="1" applyAlignment="1">
      <alignment horizontal="left"/>
    </xf>
    <xf numFmtId="0" fontId="4" fillId="0" borderId="6" xfId="0" applyFont="1" applyBorder="1"/>
    <xf numFmtId="0" fontId="6" fillId="0" borderId="0" xfId="0" applyFont="1" applyAlignment="1">
      <alignment horizontal="right"/>
    </xf>
    <xf numFmtId="166" fontId="4" fillId="0" borderId="0" xfId="0" applyNumberFormat="1" applyFont="1" applyAlignment="1">
      <alignment horizontal="center"/>
    </xf>
    <xf numFmtId="169" fontId="6" fillId="0" borderId="0" xfId="0" applyNumberFormat="1" applyFont="1"/>
    <xf numFmtId="0" fontId="41" fillId="0" borderId="0" xfId="0" applyFont="1" applyAlignment="1">
      <alignment horizontal="left"/>
    </xf>
    <xf numFmtId="164" fontId="33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8" xfId="0" applyFont="1" applyBorder="1"/>
    <xf numFmtId="0" fontId="1" fillId="0" borderId="9" xfId="0" applyFont="1" applyBorder="1"/>
    <xf numFmtId="166" fontId="1" fillId="0" borderId="0" xfId="3" applyNumberFormat="1" applyFont="1" applyFill="1" applyProtection="1"/>
    <xf numFmtId="0" fontId="2" fillId="0" borderId="0" xfId="0" applyFont="1" applyAlignment="1">
      <alignment horizontal="center"/>
    </xf>
    <xf numFmtId="9" fontId="2" fillId="0" borderId="0" xfId="4" applyFont="1" applyFill="1" applyProtection="1"/>
    <xf numFmtId="9" fontId="1" fillId="0" borderId="0" xfId="4" applyFont="1" applyFill="1" applyAlignment="1" applyProtection="1">
      <alignment horizontal="center"/>
    </xf>
    <xf numFmtId="3" fontId="45" fillId="0" borderId="0" xfId="0" applyNumberFormat="1" applyFont="1"/>
    <xf numFmtId="0" fontId="22" fillId="0" borderId="0" xfId="0" quotePrefix="1" applyFont="1" applyAlignment="1">
      <alignment horizontal="center"/>
    </xf>
    <xf numFmtId="9" fontId="22" fillId="0" borderId="0" xfId="0" applyNumberFormat="1" applyFont="1"/>
    <xf numFmtId="3" fontId="22" fillId="0" borderId="0" xfId="0" applyNumberFormat="1" applyFont="1" applyAlignment="1">
      <alignment horizontal="left"/>
    </xf>
    <xf numFmtId="165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right"/>
    </xf>
    <xf numFmtId="167" fontId="22" fillId="0" borderId="0" xfId="3" applyNumberFormat="1" applyFont="1" applyFill="1" applyAlignment="1" applyProtection="1">
      <alignment horizontal="center"/>
    </xf>
    <xf numFmtId="170" fontId="46" fillId="0" borderId="0" xfId="4" applyNumberFormat="1" applyFont="1" applyFill="1" applyAlignment="1" applyProtection="1"/>
    <xf numFmtId="166" fontId="22" fillId="0" borderId="0" xfId="0" applyNumberFormat="1" applyFont="1"/>
    <xf numFmtId="165" fontId="22" fillId="0" borderId="0" xfId="0" applyNumberFormat="1" applyFont="1"/>
    <xf numFmtId="4" fontId="22" fillId="0" borderId="0" xfId="0" applyNumberFormat="1" applyFont="1" applyAlignment="1">
      <alignment horizontal="center"/>
    </xf>
    <xf numFmtId="167" fontId="22" fillId="0" borderId="0" xfId="3" applyNumberFormat="1" applyFont="1" applyFill="1" applyProtection="1"/>
    <xf numFmtId="0" fontId="46" fillId="0" borderId="0" xfId="0" quotePrefix="1" applyFont="1" applyAlignment="1">
      <alignment horizontal="right"/>
    </xf>
    <xf numFmtId="170" fontId="46" fillId="0" borderId="0" xfId="4" applyNumberFormat="1" applyFont="1" applyFill="1" applyAlignment="1" applyProtection="1">
      <alignment horizontal="center"/>
    </xf>
    <xf numFmtId="166" fontId="1" fillId="0" borderId="0" xfId="0" applyNumberFormat="1" applyFont="1"/>
    <xf numFmtId="165" fontId="1" fillId="0" borderId="0" xfId="0" applyNumberFormat="1" applyFont="1"/>
    <xf numFmtId="172" fontId="39" fillId="0" borderId="0" xfId="4" applyNumberFormat="1" applyFont="1" applyFill="1" applyAlignment="1" applyProtection="1">
      <alignment horizontal="center"/>
    </xf>
    <xf numFmtId="167" fontId="39" fillId="0" borderId="0" xfId="3" applyNumberFormat="1" applyFont="1" applyFill="1" applyProtection="1"/>
    <xf numFmtId="43" fontId="6" fillId="0" borderId="0" xfId="3" applyFont="1" applyFill="1" applyAlignment="1" applyProtection="1">
      <alignment horizontal="right"/>
    </xf>
    <xf numFmtId="9" fontId="4" fillId="0" borderId="0" xfId="4" applyFont="1" applyFill="1" applyAlignment="1" applyProtection="1">
      <alignment horizontal="center"/>
    </xf>
    <xf numFmtId="0" fontId="6" fillId="0" borderId="2" xfId="0" applyFont="1" applyBorder="1"/>
    <xf numFmtId="43" fontId="6" fillId="0" borderId="0" xfId="3" applyFont="1" applyFill="1" applyBorder="1" applyAlignment="1" applyProtection="1">
      <alignment horizontal="right"/>
    </xf>
    <xf numFmtId="0" fontId="6" fillId="0" borderId="7" xfId="0" applyFont="1" applyBorder="1"/>
    <xf numFmtId="9" fontId="1" fillId="0" borderId="0" xfId="0" applyNumberFormat="1" applyFont="1"/>
    <xf numFmtId="0" fontId="41" fillId="0" borderId="0" xfId="0" applyFont="1" applyAlignment="1">
      <alignment horizontal="right"/>
    </xf>
    <xf numFmtId="4" fontId="41" fillId="0" borderId="0" xfId="0" applyNumberFormat="1" applyFont="1" applyAlignment="1">
      <alignment horizontal="right"/>
    </xf>
    <xf numFmtId="4" fontId="2" fillId="0" borderId="0" xfId="0" applyNumberFormat="1" applyFont="1"/>
    <xf numFmtId="169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1" fillId="0" borderId="2" xfId="0" applyFont="1" applyBorder="1"/>
    <xf numFmtId="9" fontId="1" fillId="0" borderId="0" xfId="2" applyFont="1" applyProtection="1"/>
    <xf numFmtId="2" fontId="1" fillId="0" borderId="0" xfId="0" applyNumberFormat="1" applyFont="1"/>
    <xf numFmtId="2" fontId="2" fillId="0" borderId="0" xfId="0" applyNumberFormat="1" applyFont="1"/>
    <xf numFmtId="0" fontId="1" fillId="0" borderId="2" xfId="0" applyFont="1" applyBorder="1" applyAlignment="1">
      <alignment horizontal="left"/>
    </xf>
    <xf numFmtId="166" fontId="1" fillId="0" borderId="2" xfId="0" applyNumberFormat="1" applyFont="1" applyBorder="1"/>
    <xf numFmtId="0" fontId="4" fillId="0" borderId="0" xfId="0" applyFont="1" applyAlignment="1">
      <alignment horizontal="left"/>
    </xf>
    <xf numFmtId="166" fontId="4" fillId="0" borderId="0" xfId="0" applyNumberFormat="1" applyFont="1"/>
    <xf numFmtId="10" fontId="1" fillId="0" borderId="0" xfId="0" applyNumberFormat="1" applyFont="1"/>
    <xf numFmtId="0" fontId="33" fillId="5" borderId="15" xfId="0" applyFont="1" applyFill="1" applyBorder="1" applyAlignment="1">
      <alignment horizontal="right" vertical="center"/>
    </xf>
    <xf numFmtId="9" fontId="4" fillId="2" borderId="0" xfId="4" applyFont="1" applyFill="1" applyAlignment="1" applyProtection="1">
      <alignment horizontal="center"/>
    </xf>
    <xf numFmtId="43" fontId="6" fillId="0" borderId="0" xfId="3" applyFont="1" applyFill="1" applyAlignment="1" applyProtection="1">
      <alignment horizontal="right"/>
    </xf>
    <xf numFmtId="0" fontId="1" fillId="0" borderId="0" xfId="0" applyFont="1" applyAlignment="1">
      <alignment horizontal="right"/>
    </xf>
    <xf numFmtId="43" fontId="6" fillId="0" borderId="7" xfId="3" applyFont="1" applyFill="1" applyBorder="1" applyAlignment="1" applyProtection="1">
      <alignment horizontal="right"/>
    </xf>
    <xf numFmtId="0" fontId="1" fillId="0" borderId="7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3" fontId="1" fillId="0" borderId="0" xfId="0" applyNumberFormat="1" applyFont="1" applyAlignment="1">
      <alignment horizontal="left"/>
    </xf>
    <xf numFmtId="171" fontId="1" fillId="0" borderId="0" xfId="0" applyNumberFormat="1" applyFont="1" applyAlignment="1">
      <alignment horizontal="center"/>
    </xf>
    <xf numFmtId="3" fontId="1" fillId="0" borderId="0" xfId="3" applyNumberFormat="1" applyFont="1" applyFill="1" applyAlignment="1" applyProtection="1">
      <alignment horizontal="left"/>
    </xf>
    <xf numFmtId="0" fontId="22" fillId="0" borderId="0" xfId="0" applyFont="1" applyAlignment="1">
      <alignment horizontal="center"/>
    </xf>
    <xf numFmtId="3" fontId="22" fillId="0" borderId="0" xfId="0" applyNumberFormat="1" applyFont="1" applyAlignment="1">
      <alignment horizontal="center"/>
    </xf>
    <xf numFmtId="167" fontId="22" fillId="0" borderId="0" xfId="3" applyNumberFormat="1" applyFont="1" applyFill="1" applyAlignment="1" applyProtection="1">
      <alignment horizontal="center"/>
    </xf>
    <xf numFmtId="171" fontId="3" fillId="0" borderId="0" xfId="4" applyNumberFormat="1" applyFont="1" applyFill="1" applyAlignment="1" applyProtection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166" fontId="4" fillId="0" borderId="11" xfId="0" applyNumberFormat="1" applyFont="1" applyBorder="1" applyAlignment="1">
      <alignment horizontal="center"/>
    </xf>
    <xf numFmtId="166" fontId="4" fillId="0" borderId="12" xfId="0" applyNumberFormat="1" applyFont="1" applyBorder="1" applyAlignment="1">
      <alignment horizontal="center"/>
    </xf>
    <xf numFmtId="166" fontId="4" fillId="0" borderId="13" xfId="0" applyNumberFormat="1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43" fontId="1" fillId="3" borderId="0" xfId="0" applyNumberFormat="1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4" fontId="1" fillId="0" borderId="4" xfId="0" applyNumberFormat="1" applyFont="1" applyBorder="1" applyAlignment="1">
      <alignment horizontal="center"/>
    </xf>
    <xf numFmtId="43" fontId="1" fillId="0" borderId="4" xfId="1" applyFont="1" applyFill="1" applyBorder="1" applyAlignment="1" applyProtection="1">
      <alignment horizontal="center"/>
    </xf>
    <xf numFmtId="0" fontId="41" fillId="0" borderId="0" xfId="0" applyFont="1" applyAlignment="1">
      <alignment horizontal="center"/>
    </xf>
    <xf numFmtId="0" fontId="22" fillId="0" borderId="4" xfId="0" applyFont="1" applyBorder="1" applyAlignment="1">
      <alignment horizontal="center"/>
    </xf>
    <xf numFmtId="9" fontId="1" fillId="0" borderId="0" xfId="2" applyFont="1" applyAlignment="1" applyProtection="1">
      <alignment horizontal="center"/>
    </xf>
    <xf numFmtId="4" fontId="4" fillId="0" borderId="4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41" fontId="4" fillId="0" borderId="0" xfId="0" applyNumberFormat="1" applyFont="1" applyAlignment="1">
      <alignment horizontal="center"/>
    </xf>
    <xf numFmtId="43" fontId="16" fillId="0" borderId="7" xfId="3" applyFont="1" applyFill="1" applyBorder="1" applyAlignment="1" applyProtection="1">
      <alignment horizontal="right"/>
      <protection hidden="1"/>
    </xf>
    <xf numFmtId="0" fontId="0" fillId="0" borderId="7" xfId="0" applyBorder="1" applyAlignment="1">
      <alignment horizontal="right"/>
    </xf>
    <xf numFmtId="0" fontId="26" fillId="0" borderId="0" xfId="0" applyFont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11" fillId="0" borderId="0" xfId="0" quotePrefix="1" applyFont="1" applyAlignment="1">
      <alignment horizontal="center"/>
    </xf>
    <xf numFmtId="3" fontId="11" fillId="0" borderId="0" xfId="0" applyNumberFormat="1" applyFont="1" applyAlignment="1">
      <alignment horizontal="left"/>
    </xf>
    <xf numFmtId="171" fontId="11" fillId="0" borderId="0" xfId="0" applyNumberFormat="1" applyFont="1" applyAlignment="1">
      <alignment horizontal="center"/>
    </xf>
    <xf numFmtId="43" fontId="16" fillId="0" borderId="0" xfId="3" applyFont="1" applyFill="1" applyAlignment="1" applyProtection="1">
      <alignment horizontal="right"/>
      <protection hidden="1"/>
    </xf>
    <xf numFmtId="0" fontId="0" fillId="0" borderId="0" xfId="0" applyAlignment="1">
      <alignment horizontal="right"/>
    </xf>
    <xf numFmtId="9" fontId="15" fillId="2" borderId="0" xfId="4" applyFont="1" applyFill="1" applyAlignment="1" applyProtection="1">
      <alignment horizontal="center"/>
      <protection locked="0"/>
    </xf>
    <xf numFmtId="3" fontId="11" fillId="0" borderId="0" xfId="3" applyNumberFormat="1" applyFont="1" applyFill="1" applyAlignment="1" applyProtection="1">
      <alignment horizontal="left"/>
    </xf>
    <xf numFmtId="0" fontId="21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167" fontId="21" fillId="0" borderId="0" xfId="3" applyNumberFormat="1" applyFont="1" applyFill="1" applyAlignment="1" applyProtection="1">
      <alignment horizontal="center"/>
    </xf>
    <xf numFmtId="0" fontId="11" fillId="0" borderId="8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left" vertical="top" wrapText="1"/>
    </xf>
    <xf numFmtId="0" fontId="11" fillId="0" borderId="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4" fontId="11" fillId="0" borderId="8" xfId="0" applyNumberFormat="1" applyFont="1" applyBorder="1" applyAlignment="1" applyProtection="1">
      <alignment horizontal="center"/>
      <protection locked="0"/>
    </xf>
    <xf numFmtId="14" fontId="11" fillId="0" borderId="9" xfId="0" applyNumberFormat="1" applyFont="1" applyBorder="1" applyAlignment="1" applyProtection="1">
      <alignment horizontal="center"/>
      <protection locked="0"/>
    </xf>
  </cellXfs>
  <cellStyles count="5">
    <cellStyle name="Komma" xfId="1" builtinId="3"/>
    <cellStyle name="Komma 2" xfId="3" xr:uid="{00000000-0005-0000-0000-000001000000}"/>
    <cellStyle name="Prozent" xfId="2" builtinId="5"/>
    <cellStyle name="Prozent 2" xfId="4" xr:uid="{00000000-0005-0000-0000-000003000000}"/>
    <cellStyle name="Standard" xfId="0" builtinId="0"/>
  </cellStyles>
  <dxfs count="0"/>
  <tableStyles count="0" defaultTableStyle="TableStyleMedium2" defaultPivotStyle="PivotStyleLight16"/>
  <colors>
    <mruColors>
      <color rgb="FFFFFFCC"/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D0-4843-B7C4-2345B203C3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AD0-4843-B7C4-2345B203C366}"/>
              </c:ext>
            </c:extLst>
          </c:dPt>
          <c:dLbls>
            <c:dLbl>
              <c:idx val="0"/>
              <c:layout>
                <c:manualLayout>
                  <c:x val="0.33611111111111114"/>
                  <c:y val="-6.0185185185185182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8279833770778651"/>
                      <c:h val="0.116730825313502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AD0-4843-B7C4-2345B203C366}"/>
                </c:ext>
              </c:extLst>
            </c:dLbl>
            <c:dLbl>
              <c:idx val="1"/>
              <c:layout>
                <c:manualLayout>
                  <c:x val="0.38055555555555554"/>
                  <c:y val="-1.8518518518518604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4765113735783026"/>
                      <c:h val="0.116730825313502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AD0-4843-B7C4-2345B203C36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Kapitalbezug!$A$210:$A$211</c:f>
              <c:strCache>
                <c:ptCount val="2"/>
                <c:pt idx="0">
                  <c:v>Steuern in % der Auszahlung</c:v>
                </c:pt>
                <c:pt idx="1">
                  <c:v>Nettokapital nach Steuern</c:v>
                </c:pt>
              </c:strCache>
            </c:strRef>
          </c:cat>
          <c:val>
            <c:numRef>
              <c:f>Kapitalbezug!$B$210:$B$211</c:f>
              <c:numCache>
                <c:formatCode>0.00%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0-4843-B7C4-2345B203C3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beve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65" l="0.70866141732283472" r="0.70866141732283472" t="0.78740157480314965" header="0.31496062992125984" footer="0.31496062992125984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202</xdr:row>
      <xdr:rowOff>0</xdr:rowOff>
    </xdr:from>
    <xdr:to>
      <xdr:col>36</xdr:col>
      <xdr:colOff>66675</xdr:colOff>
      <xdr:row>221</xdr:row>
      <xdr:rowOff>142875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A51050DA-335F-4550-BB5A-C88826FF5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eck Robert" id="{D9411E41-B201-495D-B61A-2EB0DE6EB382}" userId="S::Robert.Beck@llv.li::b750709c-0864-4993-a7d5-7a12d3db28f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dT="2026-02-04T11:46:19.45" personId="{D9411E41-B201-495D-B61A-2EB0DE6EB382}" id="{1553C03F-F08C-49CF-B106-13A95B944FDA}">
    <text>Die Berechnung basiert auf den Gemeindesteuerzuschlägen für das Steuerjahr 2025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A1:AJ211"/>
  <sheetViews>
    <sheetView showGridLines="0" tabSelected="1" zoomScaleNormal="100" workbookViewId="0">
      <selection activeCell="C6" sqref="C6"/>
    </sheetView>
  </sheetViews>
  <sheetFormatPr baseColWidth="10" defaultColWidth="11.42578125" defaultRowHeight="12.75" x14ac:dyDescent="0.2"/>
  <cols>
    <col min="1" max="1" width="33.28515625" style="107" customWidth="1"/>
    <col min="2" max="2" width="13.7109375" style="107" customWidth="1"/>
    <col min="3" max="3" width="35" style="107" bestFit="1" customWidth="1"/>
    <col min="4" max="4" width="8.28515625" style="107" hidden="1" customWidth="1"/>
    <col min="5" max="5" width="3.7109375" style="107" hidden="1" customWidth="1"/>
    <col min="6" max="6" width="10.140625" style="107" hidden="1" customWidth="1"/>
    <col min="7" max="8" width="3.7109375" style="107" hidden="1" customWidth="1"/>
    <col min="9" max="9" width="4.85546875" style="107" hidden="1" customWidth="1"/>
    <col min="10" max="10" width="6.140625" style="107" hidden="1" customWidth="1"/>
    <col min="11" max="11" width="9.42578125" style="125" hidden="1" customWidth="1"/>
    <col min="12" max="14" width="3.7109375" style="107" hidden="1" customWidth="1"/>
    <col min="15" max="15" width="3.7109375" style="126" hidden="1" customWidth="1"/>
    <col min="16" max="17" width="3.7109375" style="125" hidden="1" customWidth="1"/>
    <col min="18" max="25" width="3.7109375" style="107" hidden="1" customWidth="1"/>
    <col min="26" max="26" width="3" style="107" hidden="1" customWidth="1"/>
    <col min="27" max="27" width="1.28515625" style="107" hidden="1" customWidth="1"/>
    <col min="28" max="28" width="17.140625" style="107" hidden="1" customWidth="1"/>
    <col min="29" max="29" width="3.7109375" style="107" hidden="1" customWidth="1"/>
    <col min="30" max="36" width="11.42578125" style="107" hidden="1" customWidth="1"/>
    <col min="37" max="57" width="11.42578125" style="107" customWidth="1"/>
    <col min="58" max="16384" width="11.42578125" style="107"/>
  </cols>
  <sheetData>
    <row r="1" spans="1:34" ht="30.75" customHeight="1" x14ac:dyDescent="0.2">
      <c r="A1" s="124" t="s">
        <v>83</v>
      </c>
    </row>
    <row r="2" spans="1:34" ht="15" customHeight="1" x14ac:dyDescent="0.4">
      <c r="A2" s="127" t="s">
        <v>78</v>
      </c>
      <c r="B2" s="128"/>
      <c r="C2" s="127"/>
      <c r="D2" s="129"/>
      <c r="E2" s="127"/>
      <c r="F2" s="127"/>
      <c r="G2" s="130"/>
      <c r="H2" s="131"/>
      <c r="I2" s="131"/>
      <c r="J2" s="131"/>
      <c r="K2" s="131"/>
      <c r="L2" s="131"/>
      <c r="M2" s="131"/>
      <c r="N2" s="131"/>
      <c r="O2" s="132"/>
      <c r="P2" s="133"/>
      <c r="Q2" s="134"/>
      <c r="R2" s="127"/>
      <c r="S2" s="127"/>
      <c r="T2" s="135"/>
      <c r="U2" s="127"/>
      <c r="V2" s="127"/>
      <c r="W2" s="127"/>
      <c r="X2" s="127"/>
      <c r="Y2" s="127"/>
    </row>
    <row r="3" spans="1:34" ht="17.25" customHeight="1" x14ac:dyDescent="0.3">
      <c r="D3" s="136"/>
      <c r="E3" s="137"/>
      <c r="F3" s="137"/>
      <c r="G3" s="138"/>
      <c r="H3" s="138"/>
      <c r="I3" s="138"/>
      <c r="J3" s="139"/>
      <c r="K3" s="139"/>
      <c r="L3" s="138"/>
      <c r="M3" s="140"/>
      <c r="N3" s="140"/>
      <c r="O3" s="141"/>
      <c r="P3" s="142"/>
      <c r="U3" s="143"/>
    </row>
    <row r="4" spans="1:34" ht="18" customHeight="1" x14ac:dyDescent="0.3">
      <c r="A4" s="118" t="s">
        <v>79</v>
      </c>
      <c r="C4" s="144">
        <v>100000</v>
      </c>
      <c r="G4" s="140"/>
      <c r="H4" s="140"/>
      <c r="I4" s="140"/>
      <c r="J4" s="140"/>
      <c r="K4" s="142"/>
      <c r="L4" s="140"/>
      <c r="M4" s="140"/>
      <c r="N4" s="145"/>
      <c r="O4" s="141"/>
      <c r="P4" s="142"/>
      <c r="T4" s="146"/>
      <c r="V4" s="284"/>
      <c r="W4" s="284"/>
      <c r="X4" s="284"/>
      <c r="Y4" s="284"/>
      <c r="AD4" s="107" t="s">
        <v>74</v>
      </c>
      <c r="AE4" s="107" t="s">
        <v>74</v>
      </c>
      <c r="AF4" s="107" t="s">
        <v>74</v>
      </c>
      <c r="AG4" s="107" t="s">
        <v>74</v>
      </c>
      <c r="AH4" s="107" t="s">
        <v>74</v>
      </c>
    </row>
    <row r="5" spans="1:34" ht="15" customHeight="1" x14ac:dyDescent="0.3">
      <c r="A5" s="118" t="s">
        <v>80</v>
      </c>
      <c r="C5" s="256">
        <v>2026</v>
      </c>
      <c r="G5" s="148"/>
      <c r="H5" s="140"/>
      <c r="I5" s="142"/>
      <c r="J5" s="140"/>
      <c r="K5" s="140"/>
      <c r="L5" s="145"/>
      <c r="M5" s="141"/>
      <c r="N5" s="142"/>
      <c r="O5" s="141"/>
      <c r="P5" s="142"/>
      <c r="AD5" s="107">
        <v>2020</v>
      </c>
      <c r="AE5" s="107" t="s">
        <v>22</v>
      </c>
      <c r="AF5" s="107" t="s">
        <v>3</v>
      </c>
      <c r="AG5" s="107" t="s">
        <v>72</v>
      </c>
      <c r="AH5" s="107">
        <v>1954</v>
      </c>
    </row>
    <row r="6" spans="1:34" ht="15" customHeight="1" x14ac:dyDescent="0.3">
      <c r="A6" s="118" t="s">
        <v>64</v>
      </c>
      <c r="C6" s="147" t="s">
        <v>74</v>
      </c>
      <c r="G6" s="140"/>
      <c r="H6" s="140"/>
      <c r="I6" s="149"/>
      <c r="J6" s="140"/>
      <c r="K6" s="140"/>
      <c r="L6" s="145"/>
      <c r="M6" s="141"/>
      <c r="N6" s="142"/>
      <c r="O6" s="141"/>
      <c r="P6" s="142"/>
      <c r="T6" s="150"/>
      <c r="V6" s="285"/>
      <c r="W6" s="285"/>
      <c r="X6" s="285"/>
      <c r="Y6" s="285"/>
      <c r="AD6" s="107">
        <v>2021</v>
      </c>
      <c r="AE6" s="107" t="s">
        <v>29</v>
      </c>
      <c r="AF6" s="107" t="s">
        <v>4</v>
      </c>
      <c r="AG6" s="107" t="s">
        <v>73</v>
      </c>
      <c r="AH6" s="107">
        <v>1955</v>
      </c>
    </row>
    <row r="7" spans="1:34" ht="15" customHeight="1" x14ac:dyDescent="0.3">
      <c r="A7" s="118" t="s">
        <v>65</v>
      </c>
      <c r="C7" s="147" t="s">
        <v>74</v>
      </c>
      <c r="G7" s="140"/>
      <c r="H7" s="140"/>
      <c r="I7" s="149"/>
      <c r="J7" s="140"/>
      <c r="K7" s="140"/>
      <c r="L7" s="145"/>
      <c r="M7" s="141"/>
      <c r="N7" s="142"/>
      <c r="O7" s="141"/>
      <c r="P7" s="142"/>
      <c r="T7" s="150"/>
      <c r="AD7" s="107">
        <v>2022</v>
      </c>
      <c r="AE7" s="107" t="s">
        <v>30</v>
      </c>
      <c r="AF7" s="107" t="s">
        <v>5</v>
      </c>
      <c r="AH7" s="107">
        <v>1956</v>
      </c>
    </row>
    <row r="8" spans="1:34" ht="15" customHeight="1" x14ac:dyDescent="0.3">
      <c r="A8" s="118" t="s">
        <v>66</v>
      </c>
      <c r="C8" s="151" t="s">
        <v>74</v>
      </c>
      <c r="G8" s="140"/>
      <c r="H8" s="140"/>
      <c r="I8" s="149"/>
      <c r="J8" s="140"/>
      <c r="K8" s="140"/>
      <c r="L8" s="145"/>
      <c r="M8" s="141"/>
      <c r="N8" s="142"/>
      <c r="O8" s="141"/>
      <c r="P8" s="142"/>
      <c r="T8" s="152"/>
      <c r="AD8" s="107">
        <v>2023</v>
      </c>
      <c r="AE8" s="107" t="s">
        <v>15</v>
      </c>
      <c r="AF8" s="107" t="s">
        <v>71</v>
      </c>
      <c r="AH8" s="107">
        <v>1957</v>
      </c>
    </row>
    <row r="9" spans="1:34" ht="15" customHeight="1" x14ac:dyDescent="0.3">
      <c r="A9" s="118" t="s">
        <v>67</v>
      </c>
      <c r="C9" s="151" t="s">
        <v>74</v>
      </c>
      <c r="G9" s="140"/>
      <c r="H9" s="140"/>
      <c r="I9" s="149"/>
      <c r="J9" s="140"/>
      <c r="K9" s="140"/>
      <c r="L9" s="153"/>
      <c r="M9" s="140"/>
      <c r="N9" s="140"/>
      <c r="O9" s="141"/>
      <c r="P9" s="142"/>
      <c r="Q9" s="107"/>
      <c r="T9" s="150"/>
      <c r="AD9" s="107">
        <v>2024</v>
      </c>
      <c r="AE9" s="107" t="s">
        <v>27</v>
      </c>
      <c r="AH9" s="107">
        <v>1958</v>
      </c>
    </row>
    <row r="10" spans="1:34" ht="15.75" customHeight="1" x14ac:dyDescent="0.3">
      <c r="A10" s="118" t="s">
        <v>81</v>
      </c>
      <c r="C10" s="154">
        <f>IFERROR(R88,0)</f>
        <v>0</v>
      </c>
      <c r="G10" s="155"/>
      <c r="H10" s="140"/>
      <c r="I10" s="140"/>
      <c r="J10" s="140"/>
      <c r="K10" s="142"/>
      <c r="L10" s="140"/>
      <c r="M10" s="140"/>
      <c r="N10" s="140"/>
      <c r="O10" s="141"/>
      <c r="P10" s="142"/>
      <c r="AD10" s="107">
        <v>2025</v>
      </c>
      <c r="AE10" s="107" t="s">
        <v>25</v>
      </c>
      <c r="AH10" s="107">
        <v>1959</v>
      </c>
    </row>
    <row r="11" spans="1:34" ht="15.75" customHeight="1" x14ac:dyDescent="0.3">
      <c r="A11" s="118" t="s">
        <v>75</v>
      </c>
      <c r="C11" s="119"/>
      <c r="P11" s="107"/>
      <c r="Q11" s="107"/>
      <c r="AD11" s="107">
        <v>2026</v>
      </c>
      <c r="AE11" s="107" t="s">
        <v>68</v>
      </c>
      <c r="AH11" s="107">
        <v>1960</v>
      </c>
    </row>
    <row r="12" spans="1:34" ht="15.75" customHeight="1" x14ac:dyDescent="0.3">
      <c r="A12" s="118"/>
      <c r="C12" s="119"/>
      <c r="I12" s="156"/>
      <c r="J12" s="156"/>
      <c r="K12" s="157" t="s">
        <v>42</v>
      </c>
      <c r="L12" s="156"/>
      <c r="O12" s="158"/>
      <c r="P12" s="107"/>
      <c r="Q12" s="150"/>
      <c r="R12" s="150" t="s">
        <v>21</v>
      </c>
      <c r="AD12" s="107">
        <v>2027</v>
      </c>
      <c r="AE12" s="107" t="s">
        <v>69</v>
      </c>
      <c r="AH12" s="107">
        <v>1961</v>
      </c>
    </row>
    <row r="13" spans="1:34" ht="15.75" customHeight="1" x14ac:dyDescent="0.3">
      <c r="A13" s="118" t="s">
        <v>82</v>
      </c>
      <c r="C13" s="159">
        <f>IFERROR(Steuerberechnung!N41,0)</f>
        <v>0</v>
      </c>
      <c r="K13" s="107"/>
      <c r="O13" s="107"/>
      <c r="P13" s="107"/>
      <c r="Q13" s="160" t="s">
        <v>12</v>
      </c>
      <c r="AD13" s="107">
        <v>2028</v>
      </c>
      <c r="AE13" s="107" t="s">
        <v>70</v>
      </c>
      <c r="AH13" s="107">
        <v>1962</v>
      </c>
    </row>
    <row r="14" spans="1:34" ht="15.75" customHeight="1" x14ac:dyDescent="0.3">
      <c r="A14" s="118" t="s">
        <v>77</v>
      </c>
      <c r="C14" s="161">
        <f>IFERROR(Steuerberechnung!N37,0)</f>
        <v>0</v>
      </c>
      <c r="D14" s="162"/>
      <c r="E14" s="163"/>
      <c r="F14" s="162"/>
      <c r="H14" s="164"/>
      <c r="O14" s="107"/>
      <c r="P14" s="107"/>
      <c r="Q14" s="107"/>
      <c r="V14" s="165"/>
      <c r="AD14" s="107">
        <v>2029</v>
      </c>
      <c r="AE14" s="107" t="s">
        <v>26</v>
      </c>
      <c r="AH14" s="107">
        <v>1963</v>
      </c>
    </row>
    <row r="15" spans="1:34" ht="15.75" customHeight="1" x14ac:dyDescent="0.3">
      <c r="A15" s="118" t="s">
        <v>76</v>
      </c>
      <c r="B15" s="166"/>
      <c r="C15" s="161">
        <f>IFERROR(Steuerberechnung!N39,0)</f>
        <v>0</v>
      </c>
      <c r="D15" s="166"/>
      <c r="E15" s="166"/>
      <c r="F15" s="166"/>
      <c r="G15" s="166"/>
      <c r="H15" s="152"/>
      <c r="K15" s="282"/>
      <c r="L15" s="282"/>
      <c r="O15" s="107"/>
      <c r="P15" s="283"/>
      <c r="Q15" s="283"/>
      <c r="R15" s="283"/>
      <c r="S15" s="112"/>
      <c r="U15" s="125"/>
      <c r="AD15" s="107">
        <v>2030</v>
      </c>
      <c r="AE15" s="107" t="s">
        <v>28</v>
      </c>
      <c r="AH15" s="107">
        <v>1964</v>
      </c>
    </row>
    <row r="16" spans="1:34" ht="15.75" hidden="1" customHeight="1" x14ac:dyDescent="0.2">
      <c r="A16" s="107" t="s">
        <v>40</v>
      </c>
      <c r="E16" s="167"/>
      <c r="F16" s="163"/>
      <c r="G16" s="167"/>
      <c r="H16" s="167"/>
      <c r="I16" s="164"/>
      <c r="J16" s="167"/>
      <c r="K16" s="163"/>
      <c r="L16" s="168"/>
      <c r="M16" s="169"/>
      <c r="O16" s="107"/>
      <c r="P16" s="107"/>
      <c r="Q16" s="107"/>
      <c r="R16" s="170"/>
      <c r="U16" s="160"/>
      <c r="V16" s="165"/>
      <c r="AH16" s="107">
        <v>1965</v>
      </c>
    </row>
    <row r="17" spans="1:34" ht="15.75" hidden="1" customHeight="1" x14ac:dyDescent="0.2">
      <c r="J17" s="171"/>
      <c r="K17" s="107"/>
      <c r="L17" s="172"/>
      <c r="P17" s="107"/>
      <c r="Q17" s="107"/>
      <c r="AH17" s="107">
        <v>1966</v>
      </c>
    </row>
    <row r="18" spans="1:34" ht="15.75" hidden="1" customHeight="1" x14ac:dyDescent="0.2">
      <c r="A18" s="173"/>
      <c r="B18" s="173"/>
      <c r="C18" s="173"/>
      <c r="D18" s="173"/>
      <c r="E18" s="173"/>
      <c r="F18" s="173"/>
      <c r="G18" s="173"/>
      <c r="H18" s="173"/>
      <c r="I18" s="173"/>
      <c r="J18" s="174"/>
      <c r="K18" s="173"/>
      <c r="L18" s="175"/>
      <c r="M18" s="173"/>
      <c r="N18" s="173"/>
      <c r="O18" s="176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H18" s="107">
        <v>1967</v>
      </c>
    </row>
    <row r="19" spans="1:34" ht="4.5" hidden="1" customHeight="1" x14ac:dyDescent="0.2">
      <c r="J19" s="171"/>
      <c r="K19" s="107"/>
      <c r="O19" s="172"/>
      <c r="P19" s="107"/>
      <c r="Q19" s="107"/>
      <c r="AH19" s="107">
        <v>1968</v>
      </c>
    </row>
    <row r="20" spans="1:34" ht="12" hidden="1" customHeight="1" x14ac:dyDescent="0.2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5"/>
      <c r="M20" s="173"/>
      <c r="N20" s="173"/>
      <c r="O20" s="176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H20" s="107">
        <v>1969</v>
      </c>
    </row>
    <row r="21" spans="1:34" ht="45" hidden="1" customHeight="1" x14ac:dyDescent="0.2">
      <c r="A21" s="177" t="s">
        <v>14</v>
      </c>
      <c r="B21" s="177"/>
      <c r="C21" s="178"/>
      <c r="D21" s="178"/>
      <c r="E21" s="178"/>
      <c r="F21" s="178"/>
      <c r="G21" s="178"/>
      <c r="H21" s="178"/>
      <c r="I21" s="178"/>
      <c r="J21" s="179"/>
      <c r="K21" s="178"/>
      <c r="L21" s="180"/>
      <c r="M21" s="178"/>
      <c r="N21" s="178"/>
      <c r="O21" s="181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H21" s="107">
        <v>1970</v>
      </c>
    </row>
    <row r="22" spans="1:34" ht="9" hidden="1" customHeight="1" x14ac:dyDescent="0.25">
      <c r="E22" s="150"/>
      <c r="L22" s="182"/>
      <c r="M22" s="183"/>
      <c r="O22" s="107"/>
      <c r="P22" s="107"/>
      <c r="Q22" s="107"/>
      <c r="AH22" s="107">
        <v>1971</v>
      </c>
    </row>
    <row r="23" spans="1:34" ht="15.75" hidden="1" customHeight="1" x14ac:dyDescent="0.2">
      <c r="A23" s="184" t="s">
        <v>49</v>
      </c>
      <c r="B23" s="184"/>
      <c r="C23" s="185"/>
      <c r="D23" s="185"/>
      <c r="E23" s="185"/>
      <c r="F23" s="185"/>
      <c r="G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H23" s="107">
        <v>1972</v>
      </c>
    </row>
    <row r="24" spans="1:34" ht="22.5" hidden="1" customHeight="1" x14ac:dyDescent="0.2">
      <c r="A24" s="281" t="s">
        <v>88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1"/>
      <c r="Y24" s="281"/>
      <c r="Z24" s="281"/>
      <c r="AH24" s="107">
        <v>1973</v>
      </c>
    </row>
    <row r="25" spans="1:34" ht="8.25" hidden="1" customHeight="1" x14ac:dyDescent="0.2">
      <c r="A25" s="184"/>
      <c r="B25" s="184"/>
      <c r="C25" s="185"/>
      <c r="D25" s="185"/>
      <c r="E25" s="185"/>
      <c r="F25" s="185"/>
      <c r="G25" s="185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5"/>
      <c r="AH25" s="107">
        <v>1974</v>
      </c>
    </row>
    <row r="26" spans="1:34" hidden="1" x14ac:dyDescent="0.2">
      <c r="A26" s="107" t="s">
        <v>60</v>
      </c>
      <c r="C26" s="185"/>
      <c r="D26" s="185"/>
      <c r="E26" s="185"/>
      <c r="F26" s="185"/>
      <c r="G26" s="185"/>
      <c r="H26" s="185"/>
      <c r="I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H26" s="107">
        <v>1975</v>
      </c>
    </row>
    <row r="27" spans="1:34" ht="15" hidden="1" customHeight="1" x14ac:dyDescent="0.2">
      <c r="A27" s="187"/>
      <c r="B27" s="187"/>
      <c r="C27" s="150" t="s">
        <v>44</v>
      </c>
      <c r="D27" s="279" t="str">
        <f>C9</f>
        <v>bitte wählen</v>
      </c>
      <c r="E27" s="279"/>
      <c r="G27" s="188" t="s">
        <v>47</v>
      </c>
      <c r="I27" s="107" t="e">
        <f>R91</f>
        <v>#VALUE!</v>
      </c>
      <c r="K27" s="189"/>
      <c r="L27" s="182"/>
      <c r="M27" s="150" t="s">
        <v>45</v>
      </c>
      <c r="N27" s="190" t="str">
        <f>IF(C8="männlich","m","w")</f>
        <v>w</v>
      </c>
      <c r="W27" s="150"/>
      <c r="AH27" s="107">
        <v>1976</v>
      </c>
    </row>
    <row r="28" spans="1:34" ht="7.5" hidden="1" customHeight="1" x14ac:dyDescent="0.25">
      <c r="K28" s="191"/>
      <c r="L28" s="182"/>
      <c r="M28" s="183"/>
      <c r="O28" s="107"/>
      <c r="P28" s="107"/>
      <c r="Q28" s="107"/>
      <c r="AH28" s="107">
        <v>1977</v>
      </c>
    </row>
    <row r="29" spans="1:34" ht="15" hidden="1" customHeight="1" x14ac:dyDescent="0.2">
      <c r="A29" s="107" t="s">
        <v>39</v>
      </c>
      <c r="I29" s="160"/>
      <c r="J29" s="192"/>
      <c r="K29" s="127" t="s">
        <v>42</v>
      </c>
      <c r="O29" s="107"/>
      <c r="P29" s="107"/>
      <c r="Q29" s="107"/>
      <c r="R29" s="150" t="s">
        <v>21</v>
      </c>
      <c r="AH29" s="107">
        <v>1978</v>
      </c>
    </row>
    <row r="30" spans="1:34" ht="3" hidden="1" customHeight="1" x14ac:dyDescent="0.2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07"/>
      <c r="O30" s="193"/>
      <c r="P30" s="107"/>
      <c r="Q30" s="107"/>
      <c r="AH30" s="107">
        <v>1979</v>
      </c>
    </row>
    <row r="31" spans="1:34" hidden="1" x14ac:dyDescent="0.2">
      <c r="A31" s="280">
        <f>C4</f>
        <v>100000</v>
      </c>
      <c r="B31" s="280"/>
      <c r="C31" s="280"/>
      <c r="D31" s="280"/>
      <c r="E31" s="280"/>
      <c r="F31" s="280"/>
      <c r="G31" s="280"/>
      <c r="H31" s="152"/>
      <c r="I31" s="164"/>
      <c r="J31" s="167"/>
      <c r="K31" s="282" t="e">
        <f>IF(R90=0,0,V90)</f>
        <v>#VALUE!</v>
      </c>
      <c r="L31" s="282"/>
      <c r="M31" s="194"/>
      <c r="N31" s="192"/>
      <c r="O31" s="112"/>
      <c r="P31" s="283" t="e">
        <f>ROUND((($A$31/1000)*$K$31)*2,1)/2</f>
        <v>#VALUE!</v>
      </c>
      <c r="Q31" s="283"/>
      <c r="R31" s="283"/>
      <c r="AH31" s="107">
        <v>1980</v>
      </c>
    </row>
    <row r="32" spans="1:34" ht="9" hidden="1" customHeight="1" x14ac:dyDescent="0.2">
      <c r="E32" s="167"/>
      <c r="F32" s="163"/>
      <c r="G32" s="167"/>
      <c r="H32" s="167"/>
      <c r="I32" s="164"/>
      <c r="J32" s="167"/>
      <c r="K32" s="163"/>
      <c r="L32" s="168"/>
      <c r="M32" s="169"/>
      <c r="O32" s="107"/>
      <c r="P32" s="107"/>
      <c r="Q32" s="107"/>
      <c r="R32" s="170"/>
      <c r="V32" s="165"/>
      <c r="AH32" s="107">
        <v>1981</v>
      </c>
    </row>
    <row r="33" spans="1:34" ht="11.1" hidden="1" customHeight="1" x14ac:dyDescent="0.2">
      <c r="A33" s="195"/>
      <c r="B33" s="195"/>
      <c r="C33" s="195"/>
      <c r="D33" s="195"/>
      <c r="E33" s="195"/>
      <c r="F33" s="196"/>
      <c r="G33" s="195"/>
      <c r="H33" s="195"/>
      <c r="I33" s="197"/>
      <c r="J33" s="198"/>
      <c r="K33" s="199"/>
      <c r="L33" s="200"/>
      <c r="M33" s="195"/>
      <c r="N33" s="195"/>
      <c r="O33" s="195"/>
      <c r="P33" s="195"/>
      <c r="Q33" s="201"/>
      <c r="R33" s="195"/>
      <c r="S33" s="195"/>
      <c r="T33" s="195"/>
      <c r="U33" s="195"/>
      <c r="V33" s="195"/>
      <c r="W33" s="195"/>
      <c r="X33" s="195"/>
      <c r="Y33" s="195"/>
      <c r="Z33" s="195"/>
      <c r="AH33" s="107">
        <v>1982</v>
      </c>
    </row>
    <row r="34" spans="1:34" ht="23.25" hidden="1" customHeight="1" x14ac:dyDescent="0.2">
      <c r="L34" s="202"/>
      <c r="O34" s="107"/>
      <c r="P34" s="107"/>
      <c r="Q34" s="107"/>
      <c r="AH34" s="107">
        <v>1983</v>
      </c>
    </row>
    <row r="35" spans="1:34" ht="15.75" hidden="1" x14ac:dyDescent="0.25">
      <c r="A35" s="203" t="s">
        <v>43</v>
      </c>
      <c r="B35" s="203"/>
      <c r="C35" s="162"/>
      <c r="D35" s="162"/>
      <c r="E35" s="162"/>
      <c r="F35" s="163"/>
      <c r="K35" s="1"/>
      <c r="M35" s="169"/>
      <c r="AH35" s="107">
        <v>1984</v>
      </c>
    </row>
    <row r="36" spans="1:34" ht="17.25" hidden="1" customHeight="1" x14ac:dyDescent="0.2">
      <c r="A36" s="162"/>
      <c r="B36" s="162"/>
      <c r="C36" s="162"/>
      <c r="D36" s="162"/>
      <c r="E36" s="162"/>
      <c r="F36" s="163"/>
      <c r="K36" s="107"/>
      <c r="M36" s="169"/>
      <c r="O36" s="107"/>
      <c r="P36" s="107"/>
      <c r="Q36" s="107"/>
      <c r="S36" s="168"/>
      <c r="AH36" s="107">
        <v>1985</v>
      </c>
    </row>
    <row r="37" spans="1:34" ht="16.5" hidden="1" customHeight="1" x14ac:dyDescent="0.25">
      <c r="A37" s="204" t="s">
        <v>56</v>
      </c>
      <c r="B37" s="204"/>
      <c r="C37" s="205"/>
      <c r="J37" s="276">
        <f>ROUNDDOWN($C$4,-1)</f>
        <v>100000</v>
      </c>
      <c r="K37" s="277"/>
      <c r="L37" s="277"/>
      <c r="M37" s="277"/>
      <c r="N37" s="278"/>
      <c r="O37" s="107"/>
      <c r="P37" s="126"/>
      <c r="Q37" s="107"/>
      <c r="S37" s="206" t="s">
        <v>21</v>
      </c>
      <c r="U37" s="276" t="e">
        <f>ROUNDDOWN($P$15+$P$31,-1)</f>
        <v>#VALUE!</v>
      </c>
      <c r="V37" s="277"/>
      <c r="W37" s="277"/>
      <c r="X37" s="277"/>
      <c r="Y37" s="278"/>
      <c r="AH37" s="107">
        <v>1986</v>
      </c>
    </row>
    <row r="38" spans="1:34" ht="12" hidden="1" customHeight="1" x14ac:dyDescent="0.2">
      <c r="I38" s="164"/>
      <c r="J38" s="162"/>
      <c r="S38" s="150" t="s">
        <v>58</v>
      </c>
      <c r="AH38" s="107">
        <v>1987</v>
      </c>
    </row>
    <row r="39" spans="1:34" ht="5.25" hidden="1" customHeight="1" x14ac:dyDescent="0.25">
      <c r="A39" s="203"/>
      <c r="B39" s="203"/>
      <c r="K39" s="107"/>
      <c r="O39" s="107"/>
      <c r="P39" s="107"/>
      <c r="Q39" s="107"/>
      <c r="AH39" s="107">
        <v>1988</v>
      </c>
    </row>
    <row r="40" spans="1:34" ht="4.5" hidden="1" customHeight="1" x14ac:dyDescent="0.25">
      <c r="A40" s="204"/>
      <c r="B40" s="204"/>
      <c r="C40" s="156"/>
      <c r="I40" s="207"/>
      <c r="J40" s="207"/>
      <c r="K40" s="207"/>
      <c r="L40" s="207"/>
      <c r="M40" s="207"/>
      <c r="O40" s="107"/>
      <c r="P40" s="208"/>
      <c r="Q40" s="107"/>
      <c r="R40" s="206"/>
      <c r="T40" s="207"/>
      <c r="U40" s="207"/>
      <c r="V40" s="207"/>
      <c r="W40" s="207"/>
      <c r="X40" s="207"/>
      <c r="AH40" s="107">
        <v>1989</v>
      </c>
    </row>
    <row r="41" spans="1:34" ht="6.75" hidden="1" customHeight="1" x14ac:dyDescent="0.25">
      <c r="A41" s="204"/>
      <c r="B41" s="204"/>
      <c r="J41" s="290"/>
      <c r="K41" s="290"/>
      <c r="L41" s="290"/>
      <c r="M41" s="290"/>
      <c r="N41" s="290"/>
      <c r="O41" s="107"/>
      <c r="P41" s="107"/>
      <c r="S41" s="206"/>
      <c r="AH41" s="107">
        <v>1990</v>
      </c>
    </row>
    <row r="42" spans="1:34" ht="5.25" hidden="1" customHeight="1" x14ac:dyDescent="0.2">
      <c r="K42" s="107"/>
      <c r="O42" s="107"/>
      <c r="P42" s="107"/>
      <c r="Q42" s="107"/>
      <c r="AH42" s="107">
        <v>1991</v>
      </c>
    </row>
    <row r="43" spans="1:34" ht="11.1" hidden="1" customHeight="1" x14ac:dyDescent="0.2">
      <c r="F43" s="125"/>
      <c r="G43" s="187"/>
      <c r="K43" s="107"/>
      <c r="O43" s="107"/>
      <c r="P43" s="107"/>
      <c r="Q43" s="107"/>
      <c r="AH43" s="107">
        <v>1992</v>
      </c>
    </row>
    <row r="44" spans="1:34" ht="15.75" hidden="1" customHeight="1" x14ac:dyDescent="0.25">
      <c r="B44" s="156"/>
      <c r="C44" s="156"/>
      <c r="D44" s="209"/>
      <c r="E44" s="209"/>
      <c r="K44" s="107"/>
      <c r="O44" s="107"/>
      <c r="P44" s="107"/>
      <c r="Q44" s="107"/>
      <c r="AH44" s="107">
        <v>1993</v>
      </c>
    </row>
    <row r="45" spans="1:34" ht="24.95" hidden="1" customHeight="1" x14ac:dyDescent="0.25">
      <c r="B45" s="210" t="s">
        <v>19</v>
      </c>
      <c r="C45" s="210"/>
      <c r="D45" s="209"/>
      <c r="E45" s="209"/>
      <c r="K45" s="107"/>
      <c r="O45" s="107"/>
      <c r="P45" s="107"/>
      <c r="Q45" s="107"/>
      <c r="AH45" s="107">
        <v>1994</v>
      </c>
    </row>
    <row r="46" spans="1:34" ht="24.95" hidden="1" customHeight="1" x14ac:dyDescent="0.2">
      <c r="B46" s="289" t="s">
        <v>61</v>
      </c>
      <c r="C46" s="289"/>
      <c r="D46" s="289"/>
      <c r="E46" s="289"/>
      <c r="F46" s="289"/>
      <c r="G46" s="289"/>
      <c r="H46" s="289"/>
      <c r="I46" s="289"/>
      <c r="J46" s="289"/>
      <c r="K46" s="289"/>
      <c r="L46" s="289"/>
      <c r="M46" s="289"/>
      <c r="N46" s="289"/>
      <c r="O46" s="289"/>
      <c r="P46" s="211"/>
      <c r="Q46" s="107"/>
      <c r="AH46" s="107">
        <v>1995</v>
      </c>
    </row>
    <row r="47" spans="1:34" ht="24.95" hidden="1" customHeight="1" x14ac:dyDescent="0.2">
      <c r="F47" s="271" t="s">
        <v>11</v>
      </c>
      <c r="G47" s="273"/>
      <c r="H47" s="273"/>
      <c r="I47" s="273"/>
      <c r="J47" s="272"/>
      <c r="K47" s="160"/>
      <c r="O47" s="107"/>
      <c r="P47" s="107"/>
      <c r="Q47" s="107"/>
      <c r="R47" s="66"/>
      <c r="AH47" s="107">
        <v>1996</v>
      </c>
    </row>
    <row r="48" spans="1:34" ht="24.95" hidden="1" customHeight="1" x14ac:dyDescent="0.2">
      <c r="B48" s="271" t="s">
        <v>20</v>
      </c>
      <c r="C48" s="272"/>
      <c r="D48" s="271" t="s">
        <v>10</v>
      </c>
      <c r="E48" s="272"/>
      <c r="F48" s="271"/>
      <c r="G48" s="272"/>
      <c r="H48" s="271"/>
      <c r="I48" s="272"/>
      <c r="J48" s="271"/>
      <c r="K48" s="272"/>
      <c r="L48" s="212"/>
      <c r="M48" s="213"/>
      <c r="N48" s="271" t="s">
        <v>53</v>
      </c>
      <c r="O48" s="273"/>
      <c r="P48" s="272"/>
      <c r="Q48" s="160"/>
      <c r="R48" s="160"/>
      <c r="S48" s="160"/>
      <c r="AH48" s="107">
        <v>1997</v>
      </c>
    </row>
    <row r="49" spans="1:34" ht="24.95" hidden="1" customHeight="1" x14ac:dyDescent="0.2">
      <c r="B49" s="271">
        <f>Kapitalbezug!I32</f>
        <v>0</v>
      </c>
      <c r="C49" s="272"/>
      <c r="D49" s="274">
        <f ca="1">TODAY()</f>
        <v>46071</v>
      </c>
      <c r="E49" s="275"/>
      <c r="F49" s="271"/>
      <c r="G49" s="272"/>
      <c r="H49" s="271"/>
      <c r="I49" s="272"/>
      <c r="J49" s="271"/>
      <c r="K49" s="272"/>
      <c r="L49" s="212"/>
      <c r="M49" s="213"/>
      <c r="N49" s="271" t="str">
        <f>C7</f>
        <v>bitte wählen</v>
      </c>
      <c r="O49" s="273"/>
      <c r="P49" s="272"/>
      <c r="Q49" s="160"/>
      <c r="R49" s="66"/>
      <c r="S49" s="160"/>
      <c r="AH49" s="107">
        <v>1998</v>
      </c>
    </row>
    <row r="50" spans="1:34" ht="24.95" hidden="1" customHeight="1" x14ac:dyDescent="0.2">
      <c r="K50" s="107"/>
      <c r="O50" s="107"/>
      <c r="P50" s="107"/>
      <c r="Q50" s="107"/>
      <c r="AH50" s="107">
        <v>1999</v>
      </c>
    </row>
    <row r="51" spans="1:34" ht="24.95" hidden="1" customHeight="1" x14ac:dyDescent="0.2">
      <c r="K51" s="107"/>
      <c r="O51" s="107"/>
      <c r="P51" s="107"/>
      <c r="Q51" s="107"/>
      <c r="AH51" s="107">
        <v>2000</v>
      </c>
    </row>
    <row r="52" spans="1:34" ht="24.95" hidden="1" customHeight="1" x14ac:dyDescent="0.2">
      <c r="B52" s="107" t="s">
        <v>51</v>
      </c>
      <c r="G52" s="150" t="s">
        <v>12</v>
      </c>
      <c r="H52" s="266" t="e">
        <f>U37</f>
        <v>#VALUE!</v>
      </c>
      <c r="I52" s="266"/>
      <c r="K52" s="107"/>
      <c r="O52" s="107"/>
      <c r="P52" s="107"/>
      <c r="Q52" s="107"/>
    </row>
    <row r="53" spans="1:34" ht="24.95" hidden="1" customHeight="1" x14ac:dyDescent="0.2">
      <c r="J53" s="214"/>
      <c r="K53" s="214"/>
      <c r="O53" s="107"/>
      <c r="P53" s="107"/>
      <c r="Q53" s="107"/>
    </row>
    <row r="54" spans="1:34" ht="24.95" hidden="1" customHeight="1" x14ac:dyDescent="0.2">
      <c r="B54" s="107" t="s">
        <v>52</v>
      </c>
      <c r="G54" s="150" t="s">
        <v>12</v>
      </c>
      <c r="H54" s="266">
        <f>J37</f>
        <v>100000</v>
      </c>
      <c r="I54" s="266"/>
      <c r="K54" s="107"/>
      <c r="L54" s="215"/>
      <c r="M54" s="215"/>
      <c r="N54" s="216"/>
      <c r="O54" s="107"/>
      <c r="P54" s="107"/>
      <c r="Q54" s="107"/>
    </row>
    <row r="55" spans="1:34" ht="24.95" hidden="1" customHeight="1" x14ac:dyDescent="0.2">
      <c r="K55" s="107"/>
      <c r="O55" s="107"/>
      <c r="P55" s="107"/>
      <c r="Q55" s="107"/>
    </row>
    <row r="56" spans="1:34" ht="24.95" hidden="1" customHeight="1" x14ac:dyDescent="0.2">
      <c r="J56" s="217"/>
      <c r="K56" s="217"/>
      <c r="O56" s="107"/>
      <c r="P56" s="107"/>
      <c r="Q56" s="107"/>
    </row>
    <row r="57" spans="1:34" ht="24.95" hidden="1" customHeight="1" x14ac:dyDescent="0.2">
      <c r="B57" s="156"/>
      <c r="C57" s="156"/>
      <c r="F57" s="156"/>
      <c r="G57" s="156"/>
      <c r="K57" s="107"/>
      <c r="O57" s="107"/>
      <c r="P57" s="107"/>
      <c r="Q57" s="107"/>
      <c r="R57" s="74"/>
      <c r="S57" s="42"/>
    </row>
    <row r="58" spans="1:34" ht="24.95" hidden="1" customHeight="1" x14ac:dyDescent="0.2">
      <c r="A58" s="156" t="s">
        <v>37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107"/>
      <c r="R58" s="75"/>
      <c r="S58" s="112" t="s">
        <v>63</v>
      </c>
    </row>
    <row r="59" spans="1:34" ht="24.95" hidden="1" customHeight="1" x14ac:dyDescent="0.2">
      <c r="B59" s="44"/>
      <c r="C59" s="44"/>
      <c r="D59" s="44"/>
      <c r="E59" s="44"/>
      <c r="F59" s="46" t="s">
        <v>53</v>
      </c>
      <c r="G59" s="46"/>
      <c r="H59" s="44"/>
      <c r="I59" s="44"/>
      <c r="J59" s="44"/>
      <c r="K59" s="44"/>
      <c r="L59" s="218"/>
      <c r="M59" s="218"/>
      <c r="N59" s="44"/>
      <c r="O59" s="46"/>
      <c r="P59" s="46"/>
      <c r="Q59" s="107"/>
      <c r="R59" s="74"/>
      <c r="S59" s="112"/>
    </row>
    <row r="60" spans="1:34" ht="24.95" hidden="1" customHeight="1" x14ac:dyDescent="0.2">
      <c r="C60" s="46" t="s">
        <v>21</v>
      </c>
      <c r="D60" s="46"/>
      <c r="E60" s="46"/>
      <c r="F60" s="46" t="s">
        <v>21</v>
      </c>
      <c r="G60" s="46"/>
      <c r="H60" s="44" t="s">
        <v>32</v>
      </c>
      <c r="I60" s="219"/>
      <c r="K60" s="44"/>
      <c r="L60" s="220"/>
      <c r="M60" s="220"/>
      <c r="N60" s="267" t="s">
        <v>57</v>
      </c>
      <c r="O60" s="267"/>
      <c r="P60" s="46"/>
      <c r="Q60" s="107"/>
      <c r="R60" s="76" t="e">
        <f>IF(L62=0,0%,R62)</f>
        <v>#VALUE!</v>
      </c>
      <c r="S60" s="120" t="s">
        <v>22</v>
      </c>
      <c r="T60" s="121">
        <v>1.7</v>
      </c>
      <c r="U60" s="65"/>
    </row>
    <row r="61" spans="1:34" ht="24.95" hidden="1" customHeight="1" x14ac:dyDescent="0.2"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107"/>
      <c r="S61" s="114"/>
      <c r="T61" s="65"/>
      <c r="U61" s="65"/>
    </row>
    <row r="62" spans="1:34" ht="24.95" hidden="1" customHeight="1" x14ac:dyDescent="0.2">
      <c r="B62" s="44" t="s">
        <v>12</v>
      </c>
      <c r="C62" s="221" t="e">
        <f>H52</f>
        <v>#VALUE!</v>
      </c>
      <c r="D62" s="46" t="s">
        <v>2</v>
      </c>
      <c r="E62" s="46"/>
      <c r="F62" s="222" t="b">
        <f>IF(N49="Alleinstehend",LOOKUP(H52,B103:C111,D103:D111),IF(N49="Alleinerziehend",LOOKUP(H52,B113:C121,D113:D121),IF(N49="Verheiratet",LOOKUP(H52,B123:C131,D123:D131),IF(N49="Eing. Partnerschaft",LOOKUP(H52,B123:C131,D123:D131)))))</f>
        <v>0</v>
      </c>
      <c r="G62" s="219" t="s">
        <v>0</v>
      </c>
      <c r="H62" s="268" t="b">
        <f>IF(N49="Alleinstehend",LOOKUP(H52,B103:C111,E103:E111),IF(N49="Alleinerziehend",LOOKUP(H52,B113:C121,E113:E121),IF(N49="Verheiratet",LOOKUP(H52,B123:C131,E123:E131),IF(N49="Eing. Partnerschaft",LOOKUP(H52,B123:C131,E123:E131)))))</f>
        <v>0</v>
      </c>
      <c r="I62" s="268" t="b">
        <f>IF(J52="Alleinstehend",LOOKUP(H57,D109:E117,G109:G117),IF(J52="Alleinerziehend",LOOKUP(H57,D119:E127,G119:G127),IF(J52="Verheiratet",LOOKUP(H57,D129:E137,G129:G137),IF(J52="Eing. Partnerschaft",LOOKUP(H57,D129:E137,G129:G137)))))</f>
        <v>0</v>
      </c>
      <c r="J62" s="219" t="s">
        <v>1</v>
      </c>
      <c r="K62" s="223" t="s">
        <v>12</v>
      </c>
      <c r="L62" s="269" t="e">
        <f>IF((C62*F62)-H62&lt;0,0,(C62*F62)-H62)</f>
        <v>#VALUE!</v>
      </c>
      <c r="M62" s="269"/>
      <c r="N62" s="270" t="e">
        <f>L62/C62</f>
        <v>#VALUE!</v>
      </c>
      <c r="O62" s="270"/>
      <c r="P62" s="224"/>
      <c r="Q62" s="107"/>
      <c r="R62" s="225" t="e">
        <f>ROUNDDOWN($L$32/$C$32,5)</f>
        <v>#DIV/0!</v>
      </c>
      <c r="S62" s="114" t="s">
        <v>23</v>
      </c>
      <c r="T62" s="121">
        <v>1.8</v>
      </c>
      <c r="U62" s="65"/>
    </row>
    <row r="63" spans="1:34" ht="24.95" hidden="1" customHeight="1" x14ac:dyDescent="0.25">
      <c r="B63" s="226"/>
      <c r="C63" s="226"/>
      <c r="D63" s="46"/>
      <c r="E63" s="46"/>
      <c r="F63" s="227"/>
      <c r="G63" s="227"/>
      <c r="H63" s="219"/>
      <c r="I63" s="219"/>
      <c r="J63" s="228"/>
      <c r="K63" s="228"/>
      <c r="L63" s="219"/>
      <c r="M63" s="219"/>
      <c r="N63" s="44"/>
      <c r="O63" s="229"/>
      <c r="P63" s="229"/>
      <c r="Q63" s="107"/>
      <c r="R63" s="82"/>
      <c r="S63" s="114"/>
      <c r="T63" s="65"/>
      <c r="U63" s="65"/>
    </row>
    <row r="64" spans="1:34" ht="24.95" hidden="1" customHeight="1" x14ac:dyDescent="0.2">
      <c r="B64" s="226"/>
      <c r="C64" s="226"/>
      <c r="D64" s="46"/>
      <c r="E64" s="46"/>
      <c r="F64" s="227"/>
      <c r="G64" s="227"/>
      <c r="H64" s="219"/>
      <c r="I64" s="219"/>
      <c r="J64" s="228"/>
      <c r="K64" s="228"/>
      <c r="L64" s="44"/>
      <c r="M64" s="44"/>
      <c r="N64" s="230"/>
      <c r="O64" s="107"/>
      <c r="P64" s="231"/>
      <c r="Q64" s="107"/>
      <c r="S64" s="114" t="s">
        <v>24</v>
      </c>
      <c r="T64" s="121">
        <v>1.5</v>
      </c>
      <c r="U64" s="65"/>
    </row>
    <row r="65" spans="1:23" ht="24.95" hidden="1" customHeight="1" x14ac:dyDescent="0.25">
      <c r="A65" s="156" t="s">
        <v>34</v>
      </c>
      <c r="B65" s="232"/>
      <c r="C65" s="232"/>
      <c r="D65" s="160"/>
      <c r="E65" s="160"/>
      <c r="F65" s="233"/>
      <c r="G65" s="233"/>
      <c r="H65" s="192"/>
      <c r="I65" s="192"/>
      <c r="J65" s="187"/>
      <c r="K65" s="187"/>
      <c r="L65" s="192"/>
      <c r="M65" s="192"/>
      <c r="O65" s="234"/>
      <c r="P65" s="234"/>
      <c r="Q65" s="107"/>
      <c r="R65" s="82"/>
      <c r="S65" s="114" t="s">
        <v>31</v>
      </c>
      <c r="T65" s="122">
        <v>1.8</v>
      </c>
      <c r="U65" s="65"/>
    </row>
    <row r="66" spans="1:23" ht="24.95" hidden="1" customHeight="1" x14ac:dyDescent="0.25">
      <c r="C66" s="107" t="s">
        <v>54</v>
      </c>
      <c r="D66" s="160"/>
      <c r="E66" s="160"/>
      <c r="G66" s="262" t="s">
        <v>7</v>
      </c>
      <c r="H66" s="262"/>
      <c r="I66" s="192"/>
      <c r="J66" s="187"/>
      <c r="K66" s="187"/>
      <c r="L66" s="192"/>
      <c r="M66" s="192"/>
      <c r="N66" s="191"/>
      <c r="O66" s="235"/>
      <c r="P66" s="235"/>
      <c r="Q66" s="107"/>
      <c r="R66" s="82"/>
      <c r="S66" s="114" t="s">
        <v>25</v>
      </c>
      <c r="T66" s="122">
        <v>1.5</v>
      </c>
      <c r="U66" s="65"/>
    </row>
    <row r="67" spans="1:23" ht="24.95" hidden="1" customHeight="1" x14ac:dyDescent="0.25">
      <c r="C67" s="107" t="s">
        <v>33</v>
      </c>
      <c r="F67" s="160"/>
      <c r="G67" s="263" t="s">
        <v>57</v>
      </c>
      <c r="H67" s="263"/>
      <c r="K67" s="107"/>
      <c r="N67" s="1"/>
      <c r="O67" s="1"/>
      <c r="P67" s="1"/>
      <c r="Q67" s="1"/>
      <c r="R67" s="1"/>
      <c r="S67" s="114" t="s">
        <v>26</v>
      </c>
      <c r="T67" s="121">
        <v>1.75</v>
      </c>
    </row>
    <row r="68" spans="1:23" ht="24.95" hidden="1" customHeight="1" x14ac:dyDescent="0.25">
      <c r="A68" s="156"/>
      <c r="B68" s="44" t="s">
        <v>12</v>
      </c>
      <c r="C68" s="264">
        <f>H54</f>
        <v>100000</v>
      </c>
      <c r="D68" s="264"/>
      <c r="E68" s="160" t="s">
        <v>2</v>
      </c>
      <c r="G68" s="265" t="e">
        <f>N62</f>
        <v>#VALUE!</v>
      </c>
      <c r="H68" s="265"/>
      <c r="K68" s="107"/>
      <c r="L68" s="192" t="s">
        <v>1</v>
      </c>
      <c r="M68" s="1" t="s">
        <v>12</v>
      </c>
      <c r="N68" s="258" t="e">
        <f>ROUND((C68*G68)*2,1)/2</f>
        <v>#VALUE!</v>
      </c>
      <c r="O68" s="259"/>
      <c r="P68" s="259"/>
      <c r="Q68" s="1"/>
      <c r="R68" s="1"/>
      <c r="S68" s="114" t="s">
        <v>27</v>
      </c>
      <c r="T68" s="121">
        <v>1.5</v>
      </c>
      <c r="U68" s="65"/>
    </row>
    <row r="69" spans="1:23" ht="24.95" hidden="1" customHeight="1" x14ac:dyDescent="0.25">
      <c r="A69" s="156" t="s">
        <v>35</v>
      </c>
      <c r="K69" s="107"/>
      <c r="M69" s="1"/>
      <c r="O69" s="236"/>
      <c r="P69" s="236"/>
      <c r="Q69" s="1"/>
      <c r="R69" s="1"/>
      <c r="S69" s="114" t="s">
        <v>28</v>
      </c>
      <c r="T69" s="121">
        <v>1.5</v>
      </c>
      <c r="U69" s="65"/>
    </row>
    <row r="70" spans="1:23" ht="24.95" hidden="1" customHeight="1" x14ac:dyDescent="0.25">
      <c r="B70" s="107" t="s">
        <v>8</v>
      </c>
      <c r="G70" s="257">
        <v>2</v>
      </c>
      <c r="H70" s="257"/>
      <c r="K70" s="237"/>
      <c r="L70" s="192" t="s">
        <v>1</v>
      </c>
      <c r="M70" s="1" t="s">
        <v>12</v>
      </c>
      <c r="N70" s="258" t="e">
        <f>ROUND((N68*G70)*2,1)/2</f>
        <v>#VALUE!</v>
      </c>
      <c r="O70" s="259"/>
      <c r="P70" s="259"/>
      <c r="Q70" s="82"/>
      <c r="R70" s="82"/>
      <c r="S70" s="114" t="s">
        <v>29</v>
      </c>
      <c r="T70" s="121">
        <v>1.5</v>
      </c>
      <c r="U70" s="65"/>
      <c r="V70" s="125"/>
      <c r="W70" s="125"/>
    </row>
    <row r="71" spans="1:23" ht="24.95" hidden="1" customHeight="1" x14ac:dyDescent="0.25">
      <c r="K71" s="107"/>
      <c r="M71" s="238"/>
      <c r="O71" s="239"/>
      <c r="P71" s="239"/>
      <c r="Q71" s="1"/>
      <c r="R71" s="1"/>
      <c r="S71" s="114" t="s">
        <v>30</v>
      </c>
      <c r="T71" s="121">
        <v>1.5</v>
      </c>
      <c r="U71" s="65"/>
      <c r="W71" s="125"/>
    </row>
    <row r="72" spans="1:23" ht="24.95" hidden="1" customHeight="1" thickBot="1" x14ac:dyDescent="0.3">
      <c r="A72" s="156" t="s">
        <v>36</v>
      </c>
      <c r="B72" s="156"/>
      <c r="C72" s="156"/>
      <c r="K72" s="107"/>
      <c r="L72" s="206" t="s">
        <v>55</v>
      </c>
      <c r="M72" s="240" t="s">
        <v>12</v>
      </c>
      <c r="N72" s="260" t="e">
        <f>N68+N70</f>
        <v>#VALUE!</v>
      </c>
      <c r="O72" s="261"/>
      <c r="P72" s="261"/>
      <c r="Q72" s="107"/>
      <c r="R72" s="82"/>
      <c r="S72" s="114" t="s">
        <v>15</v>
      </c>
      <c r="T72" s="121">
        <v>1.5</v>
      </c>
      <c r="U72" s="65"/>
      <c r="W72" s="125"/>
    </row>
    <row r="73" spans="1:23" ht="24.95" hidden="1" customHeight="1" thickTop="1" x14ac:dyDescent="0.2">
      <c r="K73" s="107"/>
      <c r="O73" s="107"/>
      <c r="P73" s="107"/>
      <c r="Q73" s="107"/>
      <c r="W73" s="125"/>
    </row>
    <row r="74" spans="1:23" ht="24.95" hidden="1" customHeight="1" x14ac:dyDescent="0.2">
      <c r="K74" s="107"/>
      <c r="O74" s="107"/>
      <c r="P74" s="107"/>
      <c r="Q74" s="107"/>
      <c r="S74" s="109" t="s">
        <v>62</v>
      </c>
      <c r="T74" s="110"/>
      <c r="U74" s="123">
        <v>1.5</v>
      </c>
      <c r="V74" s="125"/>
      <c r="W74" s="125"/>
    </row>
    <row r="75" spans="1:23" ht="24.95" hidden="1" customHeight="1" x14ac:dyDescent="0.25">
      <c r="C75" s="1"/>
      <c r="D75" s="1"/>
      <c r="K75" s="191"/>
      <c r="L75" s="191"/>
      <c r="O75" s="107"/>
      <c r="P75" s="107"/>
      <c r="Q75" s="107"/>
    </row>
    <row r="76" spans="1:23" ht="12" hidden="1" customHeight="1" x14ac:dyDescent="0.2">
      <c r="E76" s="125"/>
      <c r="F76" s="134"/>
      <c r="G76" s="170"/>
      <c r="K76" s="191"/>
      <c r="L76" s="202"/>
      <c r="O76" s="107"/>
      <c r="P76" s="107"/>
      <c r="Q76" s="107"/>
    </row>
    <row r="77" spans="1:23" ht="12" hidden="1" customHeight="1" x14ac:dyDescent="0.2">
      <c r="K77" s="107"/>
      <c r="N77" s="125"/>
      <c r="O77" s="107"/>
      <c r="P77" s="107"/>
      <c r="Q77" s="107"/>
    </row>
    <row r="78" spans="1:23" ht="12" hidden="1" customHeight="1" x14ac:dyDescent="0.2">
      <c r="C78" s="191"/>
      <c r="D78" s="191"/>
      <c r="E78" s="125"/>
      <c r="K78" s="191"/>
      <c r="L78" s="202"/>
      <c r="O78" s="107"/>
      <c r="P78" s="107"/>
      <c r="Q78" s="107"/>
    </row>
    <row r="79" spans="1:23" ht="12" hidden="1" customHeight="1" x14ac:dyDescent="0.2">
      <c r="C79" s="156"/>
      <c r="D79" s="156"/>
      <c r="K79" s="107"/>
      <c r="O79" s="107"/>
      <c r="P79" s="107"/>
      <c r="Q79" s="107"/>
    </row>
    <row r="80" spans="1:23" ht="12" hidden="1" customHeight="1" x14ac:dyDescent="0.25">
      <c r="C80" s="1"/>
      <c r="D80" s="1"/>
      <c r="J80" s="203"/>
      <c r="K80" s="107"/>
      <c r="O80" s="107"/>
      <c r="P80" s="107"/>
      <c r="Q80" s="107"/>
    </row>
    <row r="81" spans="3:24" ht="12" hidden="1" customHeight="1" x14ac:dyDescent="0.2">
      <c r="F81" s="170"/>
      <c r="G81" s="170"/>
      <c r="I81" s="241"/>
      <c r="J81" s="125"/>
      <c r="K81" s="107"/>
      <c r="O81" s="107"/>
      <c r="P81" s="107"/>
      <c r="Q81" s="107"/>
    </row>
    <row r="82" spans="3:24" ht="12" hidden="1" customHeight="1" x14ac:dyDescent="0.25">
      <c r="C82" s="1"/>
      <c r="D82" s="1"/>
      <c r="K82" s="242"/>
      <c r="L82" s="243"/>
      <c r="O82" s="107"/>
      <c r="P82" s="107"/>
      <c r="Q82" s="107"/>
    </row>
    <row r="83" spans="3:24" ht="12" hidden="1" customHeight="1" x14ac:dyDescent="0.2">
      <c r="O83" s="107"/>
      <c r="P83" s="107"/>
      <c r="Q83" s="107"/>
    </row>
    <row r="84" spans="3:24" hidden="1" x14ac:dyDescent="0.2">
      <c r="O84" s="107"/>
      <c r="P84" s="107"/>
      <c r="Q84" s="107"/>
    </row>
    <row r="85" spans="3:24" hidden="1" x14ac:dyDescent="0.2">
      <c r="O85" s="107"/>
      <c r="P85" s="107"/>
      <c r="Q85" s="107"/>
    </row>
    <row r="86" spans="3:24" hidden="1" x14ac:dyDescent="0.2">
      <c r="C86" s="107" t="s">
        <v>50</v>
      </c>
      <c r="O86" s="107"/>
      <c r="P86" s="107" t="s">
        <v>38</v>
      </c>
      <c r="Q86" s="107"/>
      <c r="V86" s="107" t="s">
        <v>42</v>
      </c>
    </row>
    <row r="87" spans="3:24" hidden="1" x14ac:dyDescent="0.2">
      <c r="C87" s="107" t="s">
        <v>5</v>
      </c>
      <c r="F87" s="66"/>
      <c r="G87" s="66"/>
      <c r="H87" s="66" t="s">
        <v>16</v>
      </c>
      <c r="I87" s="66"/>
      <c r="J87" s="66"/>
      <c r="K87" s="244"/>
      <c r="O87" s="107"/>
      <c r="P87" s="107" t="s">
        <v>44</v>
      </c>
      <c r="Q87" s="107"/>
      <c r="R87" s="262" t="str">
        <f>C9</f>
        <v>bitte wählen</v>
      </c>
      <c r="S87" s="262"/>
      <c r="V87" s="287" t="e">
        <f>IF(C8="m",LOOKUP(R88,$H$89:$H$188,$I$89:$I$188),LOOKUP(R88,$H$89:$H$188,$J$89:$J$189))</f>
        <v>#VALUE!</v>
      </c>
      <c r="W87" s="287"/>
    </row>
    <row r="88" spans="3:24" hidden="1" x14ac:dyDescent="0.2">
      <c r="C88" s="107" t="s">
        <v>4</v>
      </c>
      <c r="F88" s="66"/>
      <c r="G88" s="66"/>
      <c r="H88" s="245"/>
      <c r="I88" s="246" t="s">
        <v>17</v>
      </c>
      <c r="J88" s="246" t="s">
        <v>18</v>
      </c>
      <c r="K88" s="244"/>
      <c r="O88" s="107"/>
      <c r="P88" s="247" t="s">
        <v>46</v>
      </c>
      <c r="Q88" s="247"/>
      <c r="R88" s="288" t="e">
        <f>C5-C9</f>
        <v>#VALUE!</v>
      </c>
      <c r="S88" s="288"/>
      <c r="T88" s="247"/>
      <c r="U88" s="247"/>
      <c r="V88" s="247"/>
      <c r="W88" s="247"/>
      <c r="X88" s="247"/>
    </row>
    <row r="89" spans="3:24" hidden="1" x14ac:dyDescent="0.2">
      <c r="C89" s="107" t="s">
        <v>3</v>
      </c>
      <c r="F89" s="66"/>
      <c r="H89" s="66">
        <v>1</v>
      </c>
      <c r="I89" s="107">
        <v>22.79</v>
      </c>
      <c r="J89" s="107">
        <v>22.57</v>
      </c>
      <c r="K89" s="244"/>
      <c r="O89" s="107"/>
      <c r="P89" s="107" t="s">
        <v>41</v>
      </c>
      <c r="Q89" s="107"/>
    </row>
    <row r="90" spans="3:24" hidden="1" x14ac:dyDescent="0.2">
      <c r="F90" s="66"/>
      <c r="H90" s="66">
        <v>2</v>
      </c>
      <c r="I90" s="107">
        <v>22.88</v>
      </c>
      <c r="J90" s="107">
        <v>22.65</v>
      </c>
      <c r="K90" s="244"/>
      <c r="O90" s="107"/>
      <c r="P90" s="107" t="s">
        <v>44</v>
      </c>
      <c r="Q90" s="107"/>
      <c r="R90" s="262" t="str">
        <f>D27</f>
        <v>bitte wählen</v>
      </c>
      <c r="S90" s="262"/>
      <c r="V90" s="287" t="e">
        <f>IF(N27="m",LOOKUP(R91,$H$89:$H$188,$I$89:$I$188),LOOKUP(R91,$H$89:$H$188,$J$89:$J$188))</f>
        <v>#VALUE!</v>
      </c>
      <c r="W90" s="287"/>
    </row>
    <row r="91" spans="3:24" hidden="1" x14ac:dyDescent="0.2">
      <c r="C91" s="126" t="s">
        <v>22</v>
      </c>
      <c r="D91" s="126"/>
      <c r="E91" s="248">
        <v>1.7</v>
      </c>
      <c r="F91" s="66"/>
      <c r="H91" s="66">
        <v>3</v>
      </c>
      <c r="I91" s="107">
        <v>22.98</v>
      </c>
      <c r="J91" s="107">
        <v>22.74</v>
      </c>
      <c r="K91" s="244"/>
      <c r="O91" s="107"/>
      <c r="P91" s="107" t="s">
        <v>46</v>
      </c>
      <c r="Q91" s="107"/>
      <c r="R91" s="262" t="e">
        <f>IF(R90=0,"",C5-D27)</f>
        <v>#VALUE!</v>
      </c>
      <c r="S91" s="262"/>
    </row>
    <row r="92" spans="3:24" hidden="1" x14ac:dyDescent="0.2">
      <c r="C92" s="107" t="s">
        <v>23</v>
      </c>
      <c r="E92" s="248">
        <v>1.6</v>
      </c>
      <c r="F92" s="66"/>
      <c r="H92" s="66">
        <v>4</v>
      </c>
      <c r="I92" s="107">
        <v>23.07</v>
      </c>
      <c r="J92" s="107">
        <v>22.83</v>
      </c>
      <c r="K92" s="244"/>
      <c r="O92" s="107"/>
      <c r="P92" s="107"/>
      <c r="Q92" s="107"/>
    </row>
    <row r="93" spans="3:24" hidden="1" x14ac:dyDescent="0.2">
      <c r="C93" s="107" t="s">
        <v>24</v>
      </c>
      <c r="E93" s="248">
        <v>1.5</v>
      </c>
      <c r="F93" s="66"/>
      <c r="H93" s="66">
        <v>5</v>
      </c>
      <c r="I93" s="107">
        <v>23.17</v>
      </c>
      <c r="J93" s="107">
        <v>22.92</v>
      </c>
      <c r="K93" s="244"/>
      <c r="O93" s="107"/>
      <c r="P93" s="107" t="s">
        <v>45</v>
      </c>
      <c r="Q93" s="107"/>
    </row>
    <row r="94" spans="3:24" hidden="1" x14ac:dyDescent="0.2">
      <c r="C94" s="107" t="s">
        <v>31</v>
      </c>
      <c r="E94" s="248">
        <v>1.8</v>
      </c>
      <c r="F94" s="66"/>
      <c r="H94" s="66">
        <v>6</v>
      </c>
      <c r="I94" s="107">
        <v>23.27</v>
      </c>
      <c r="J94" s="107">
        <v>23.02</v>
      </c>
      <c r="K94" s="244"/>
      <c r="O94" s="107"/>
      <c r="P94" s="107" t="s">
        <v>13</v>
      </c>
      <c r="Q94" s="107" t="s">
        <v>48</v>
      </c>
    </row>
    <row r="95" spans="3:24" hidden="1" x14ac:dyDescent="0.2">
      <c r="C95" s="107" t="s">
        <v>25</v>
      </c>
      <c r="E95" s="248">
        <v>1.5</v>
      </c>
      <c r="F95" s="66"/>
      <c r="H95" s="66">
        <v>7</v>
      </c>
      <c r="I95" s="107">
        <v>23.38</v>
      </c>
      <c r="J95" s="107">
        <v>23.12</v>
      </c>
      <c r="K95" s="244"/>
      <c r="O95" s="107"/>
      <c r="P95" s="107"/>
      <c r="Q95" s="107"/>
    </row>
    <row r="96" spans="3:24" hidden="1" x14ac:dyDescent="0.2">
      <c r="C96" s="107" t="s">
        <v>26</v>
      </c>
      <c r="E96" s="248">
        <v>1.65</v>
      </c>
      <c r="F96" s="66"/>
      <c r="H96" s="66">
        <v>8</v>
      </c>
      <c r="I96" s="107">
        <v>23.49</v>
      </c>
      <c r="J96" s="107">
        <v>23.22</v>
      </c>
      <c r="K96" s="244"/>
      <c r="O96" s="107"/>
      <c r="P96" s="107" t="s">
        <v>5</v>
      </c>
      <c r="Q96" s="107"/>
    </row>
    <row r="97" spans="3:17" hidden="1" x14ac:dyDescent="0.2">
      <c r="C97" s="107" t="s">
        <v>27</v>
      </c>
      <c r="E97" s="248">
        <v>1.5</v>
      </c>
      <c r="F97" s="66"/>
      <c r="H97" s="66">
        <v>9</v>
      </c>
      <c r="I97" s="249">
        <v>23.6</v>
      </c>
      <c r="J97" s="107">
        <v>23.32</v>
      </c>
      <c r="K97" s="244"/>
      <c r="O97" s="107"/>
      <c r="P97" s="107" t="s">
        <v>50</v>
      </c>
      <c r="Q97" s="107"/>
    </row>
    <row r="98" spans="3:17" hidden="1" x14ac:dyDescent="0.2">
      <c r="C98" s="107" t="s">
        <v>28</v>
      </c>
      <c r="E98" s="248">
        <v>1.5</v>
      </c>
      <c r="F98" s="66"/>
      <c r="H98" s="66">
        <v>10</v>
      </c>
      <c r="I98" s="107">
        <v>23.72</v>
      </c>
      <c r="J98" s="107">
        <v>23.43</v>
      </c>
      <c r="K98" s="244"/>
      <c r="O98" s="107"/>
      <c r="P98" s="107" t="s">
        <v>4</v>
      </c>
      <c r="Q98" s="107"/>
    </row>
    <row r="99" spans="3:17" hidden="1" x14ac:dyDescent="0.2">
      <c r="C99" s="107" t="s">
        <v>29</v>
      </c>
      <c r="E99" s="248">
        <v>1.5</v>
      </c>
      <c r="F99" s="66"/>
      <c r="H99" s="66">
        <v>11</v>
      </c>
      <c r="I99" s="107">
        <v>23.84</v>
      </c>
      <c r="J99" s="107">
        <v>23.55</v>
      </c>
      <c r="K99" s="244"/>
      <c r="O99" s="107"/>
      <c r="P99" s="107" t="s">
        <v>3</v>
      </c>
      <c r="Q99" s="107"/>
    </row>
    <row r="100" spans="3:17" hidden="1" x14ac:dyDescent="0.2">
      <c r="C100" s="107" t="s">
        <v>30</v>
      </c>
      <c r="E100" s="248">
        <v>1.5</v>
      </c>
      <c r="F100" s="66"/>
      <c r="H100" s="66">
        <v>12</v>
      </c>
      <c r="I100" s="107">
        <v>23.97</v>
      </c>
      <c r="J100" s="107">
        <v>23.66</v>
      </c>
      <c r="K100" s="244"/>
      <c r="O100" s="107"/>
      <c r="P100" s="107"/>
      <c r="Q100" s="107"/>
    </row>
    <row r="101" spans="3:17" hidden="1" x14ac:dyDescent="0.2">
      <c r="C101" s="107" t="s">
        <v>15</v>
      </c>
      <c r="E101" s="248">
        <v>1.5</v>
      </c>
      <c r="F101" s="66"/>
      <c r="H101" s="66">
        <v>13</v>
      </c>
      <c r="I101" s="249">
        <v>24.1</v>
      </c>
      <c r="J101" s="107">
        <v>23.78</v>
      </c>
      <c r="K101" s="244"/>
      <c r="O101" s="107"/>
      <c r="P101" s="107"/>
      <c r="Q101" s="107"/>
    </row>
    <row r="102" spans="3:17" hidden="1" x14ac:dyDescent="0.2">
      <c r="F102" s="66"/>
      <c r="H102" s="66">
        <v>14</v>
      </c>
      <c r="I102" s="107">
        <v>24.24</v>
      </c>
      <c r="J102" s="249">
        <v>23.9</v>
      </c>
      <c r="K102" s="244"/>
      <c r="O102" s="107"/>
      <c r="P102" s="107"/>
      <c r="Q102" s="107"/>
    </row>
    <row r="103" spans="3:17" hidden="1" x14ac:dyDescent="0.2">
      <c r="C103" s="107">
        <f>V4</f>
        <v>0</v>
      </c>
      <c r="F103" s="66"/>
      <c r="G103" s="66"/>
      <c r="H103" s="245">
        <v>15</v>
      </c>
      <c r="I103" s="244">
        <v>24.38</v>
      </c>
      <c r="J103" s="244">
        <v>24.03</v>
      </c>
      <c r="K103" s="244"/>
      <c r="O103" s="107"/>
      <c r="P103" s="107"/>
      <c r="Q103" s="107"/>
    </row>
    <row r="104" spans="3:17" hidden="1" x14ac:dyDescent="0.2">
      <c r="C104" s="286" t="e">
        <f>LOOKUP(C103,C91:C101,E91:E101)</f>
        <v>#N/A</v>
      </c>
      <c r="D104" s="286"/>
      <c r="F104" s="66"/>
      <c r="G104" s="66"/>
      <c r="H104" s="245">
        <v>16</v>
      </c>
      <c r="I104" s="244">
        <v>24.52</v>
      </c>
      <c r="J104" s="244">
        <v>24.16</v>
      </c>
      <c r="K104" s="244"/>
      <c r="O104" s="107"/>
      <c r="P104" s="107"/>
      <c r="Q104" s="107"/>
    </row>
    <row r="105" spans="3:17" hidden="1" x14ac:dyDescent="0.2">
      <c r="F105" s="66"/>
      <c r="G105" s="66"/>
      <c r="H105" s="245">
        <v>17</v>
      </c>
      <c r="I105" s="244">
        <v>24.67</v>
      </c>
      <c r="J105" s="244">
        <v>24.3</v>
      </c>
      <c r="K105" s="244"/>
      <c r="O105" s="107"/>
      <c r="P105" s="107"/>
      <c r="Q105" s="107"/>
    </row>
    <row r="106" spans="3:17" hidden="1" x14ac:dyDescent="0.2">
      <c r="F106" s="66"/>
      <c r="G106" s="66"/>
      <c r="H106" s="245">
        <v>18</v>
      </c>
      <c r="I106" s="244">
        <v>24.83</v>
      </c>
      <c r="J106" s="244">
        <v>24.44</v>
      </c>
      <c r="K106" s="244"/>
      <c r="O106" s="107"/>
      <c r="P106" s="107"/>
      <c r="Q106" s="107"/>
    </row>
    <row r="107" spans="3:17" hidden="1" x14ac:dyDescent="0.2">
      <c r="F107" s="66"/>
      <c r="G107" s="66"/>
      <c r="H107" s="245">
        <v>19</v>
      </c>
      <c r="I107" s="244">
        <v>24.98</v>
      </c>
      <c r="J107" s="244">
        <v>24.59</v>
      </c>
      <c r="K107" s="244"/>
      <c r="O107" s="107"/>
      <c r="P107" s="107"/>
      <c r="Q107" s="107"/>
    </row>
    <row r="108" spans="3:17" hidden="1" x14ac:dyDescent="0.2">
      <c r="F108" s="66"/>
      <c r="G108" s="66"/>
      <c r="H108" s="245">
        <v>20</v>
      </c>
      <c r="I108" s="244">
        <v>25.15</v>
      </c>
      <c r="J108" s="244">
        <v>24.75</v>
      </c>
      <c r="K108" s="244"/>
      <c r="O108" s="107"/>
      <c r="P108" s="107"/>
      <c r="Q108" s="107"/>
    </row>
    <row r="109" spans="3:17" hidden="1" x14ac:dyDescent="0.2">
      <c r="F109" s="66"/>
      <c r="G109" s="66"/>
      <c r="H109" s="245">
        <v>21</v>
      </c>
      <c r="I109" s="244">
        <v>25.31</v>
      </c>
      <c r="J109" s="244">
        <v>24.9</v>
      </c>
      <c r="K109" s="244"/>
      <c r="O109" s="107"/>
      <c r="P109" s="107"/>
      <c r="Q109" s="107"/>
    </row>
    <row r="110" spans="3:17" hidden="1" x14ac:dyDescent="0.2">
      <c r="F110" s="66"/>
      <c r="G110" s="66"/>
      <c r="H110" s="245">
        <v>22</v>
      </c>
      <c r="I110" s="244">
        <v>25.48</v>
      </c>
      <c r="J110" s="244">
        <v>25.07</v>
      </c>
      <c r="K110" s="244"/>
      <c r="O110" s="107"/>
      <c r="P110" s="107"/>
      <c r="Q110" s="107"/>
    </row>
    <row r="111" spans="3:17" hidden="1" x14ac:dyDescent="0.2">
      <c r="F111" s="66"/>
      <c r="G111" s="66"/>
      <c r="H111" s="245">
        <v>23</v>
      </c>
      <c r="I111" s="244">
        <v>25.66</v>
      </c>
      <c r="J111" s="244">
        <v>25.24</v>
      </c>
      <c r="K111" s="244"/>
      <c r="O111" s="107"/>
      <c r="P111" s="107"/>
      <c r="Q111" s="107"/>
    </row>
    <row r="112" spans="3:17" hidden="1" x14ac:dyDescent="0.2">
      <c r="F112" s="66"/>
      <c r="G112" s="66"/>
      <c r="H112" s="245">
        <v>24</v>
      </c>
      <c r="I112" s="244">
        <v>25.84</v>
      </c>
      <c r="J112" s="244">
        <v>25.42</v>
      </c>
      <c r="K112" s="244"/>
      <c r="O112" s="107"/>
      <c r="P112" s="107"/>
      <c r="Q112" s="107"/>
    </row>
    <row r="113" spans="6:17" hidden="1" x14ac:dyDescent="0.2">
      <c r="F113" s="66"/>
      <c r="G113" s="66"/>
      <c r="H113" s="245">
        <v>25</v>
      </c>
      <c r="I113" s="244">
        <v>26.02</v>
      </c>
      <c r="J113" s="244">
        <v>25.6</v>
      </c>
      <c r="K113" s="244"/>
      <c r="O113" s="107"/>
      <c r="P113" s="107"/>
      <c r="Q113" s="107"/>
    </row>
    <row r="114" spans="6:17" hidden="1" x14ac:dyDescent="0.2">
      <c r="F114" s="66"/>
      <c r="G114" s="66"/>
      <c r="H114" s="245">
        <v>26</v>
      </c>
      <c r="I114" s="244">
        <v>26.22</v>
      </c>
      <c r="J114" s="244">
        <v>25.79</v>
      </c>
      <c r="K114" s="244"/>
      <c r="O114" s="107"/>
      <c r="P114" s="107"/>
      <c r="Q114" s="107"/>
    </row>
    <row r="115" spans="6:17" hidden="1" x14ac:dyDescent="0.2">
      <c r="F115" s="66"/>
      <c r="G115" s="66"/>
      <c r="H115" s="245">
        <v>27</v>
      </c>
      <c r="I115" s="244">
        <v>26.42</v>
      </c>
      <c r="J115" s="244">
        <v>25.99</v>
      </c>
      <c r="K115" s="244"/>
      <c r="O115" s="107"/>
      <c r="P115" s="107"/>
      <c r="Q115" s="107"/>
    </row>
    <row r="116" spans="6:17" hidden="1" x14ac:dyDescent="0.2">
      <c r="F116" s="66"/>
      <c r="G116" s="66"/>
      <c r="H116" s="245">
        <v>28</v>
      </c>
      <c r="I116" s="244">
        <v>26.63</v>
      </c>
      <c r="J116" s="244">
        <v>26.19</v>
      </c>
      <c r="K116" s="244"/>
      <c r="O116" s="107"/>
      <c r="P116" s="107"/>
      <c r="Q116" s="107"/>
    </row>
    <row r="117" spans="6:17" hidden="1" x14ac:dyDescent="0.2">
      <c r="F117" s="66"/>
      <c r="G117" s="66"/>
      <c r="H117" s="245">
        <v>29</v>
      </c>
      <c r="I117" s="244">
        <v>26.84</v>
      </c>
      <c r="J117" s="244">
        <v>26.41</v>
      </c>
      <c r="K117" s="244"/>
      <c r="O117" s="107"/>
      <c r="P117" s="107"/>
      <c r="Q117" s="107"/>
    </row>
    <row r="118" spans="6:17" hidden="1" x14ac:dyDescent="0.2">
      <c r="F118" s="66"/>
      <c r="G118" s="66"/>
      <c r="H118" s="245">
        <v>30</v>
      </c>
      <c r="I118" s="244">
        <v>27.07</v>
      </c>
      <c r="J118" s="244">
        <v>26.63</v>
      </c>
      <c r="K118" s="244"/>
      <c r="O118" s="107"/>
      <c r="P118" s="107"/>
      <c r="Q118" s="107"/>
    </row>
    <row r="119" spans="6:17" hidden="1" x14ac:dyDescent="0.2">
      <c r="F119" s="66"/>
      <c r="G119" s="66"/>
      <c r="H119" s="245">
        <v>31</v>
      </c>
      <c r="I119" s="244">
        <v>27.31</v>
      </c>
      <c r="J119" s="244">
        <v>26.86</v>
      </c>
      <c r="K119" s="244"/>
      <c r="O119" s="107"/>
      <c r="P119" s="107"/>
      <c r="Q119" s="107"/>
    </row>
    <row r="120" spans="6:17" hidden="1" x14ac:dyDescent="0.2">
      <c r="F120" s="66"/>
      <c r="G120" s="66"/>
      <c r="H120" s="245">
        <v>32</v>
      </c>
      <c r="I120" s="244">
        <v>27.56</v>
      </c>
      <c r="J120" s="244">
        <v>27.1</v>
      </c>
      <c r="K120" s="244"/>
      <c r="O120" s="107"/>
      <c r="P120" s="107"/>
      <c r="Q120" s="107"/>
    </row>
    <row r="121" spans="6:17" hidden="1" x14ac:dyDescent="0.2">
      <c r="F121" s="66"/>
      <c r="G121" s="66"/>
      <c r="H121" s="245">
        <v>33</v>
      </c>
      <c r="I121" s="244">
        <v>27.82</v>
      </c>
      <c r="J121" s="244">
        <v>27.34</v>
      </c>
      <c r="K121" s="244"/>
      <c r="O121" s="107"/>
      <c r="P121" s="107"/>
      <c r="Q121" s="107"/>
    </row>
    <row r="122" spans="6:17" hidden="1" x14ac:dyDescent="0.2">
      <c r="F122" s="66"/>
      <c r="G122" s="66"/>
      <c r="H122" s="245">
        <v>34</v>
      </c>
      <c r="I122" s="244">
        <v>28.09</v>
      </c>
      <c r="J122" s="244">
        <v>27.6</v>
      </c>
      <c r="K122" s="244"/>
      <c r="O122" s="107"/>
      <c r="P122" s="107"/>
      <c r="Q122" s="107"/>
    </row>
    <row r="123" spans="6:17" hidden="1" x14ac:dyDescent="0.2">
      <c r="F123" s="66"/>
      <c r="G123" s="66"/>
      <c r="H123" s="245">
        <v>35</v>
      </c>
      <c r="I123" s="244">
        <v>28.38</v>
      </c>
      <c r="J123" s="244">
        <v>27.87</v>
      </c>
      <c r="K123" s="244"/>
      <c r="O123" s="107"/>
      <c r="P123" s="107"/>
      <c r="Q123" s="107"/>
    </row>
    <row r="124" spans="6:17" hidden="1" x14ac:dyDescent="0.2">
      <c r="F124" s="66"/>
      <c r="G124" s="66"/>
      <c r="H124" s="245">
        <v>36</v>
      </c>
      <c r="I124" s="244">
        <v>28.68</v>
      </c>
      <c r="J124" s="244">
        <v>28.15</v>
      </c>
      <c r="K124" s="244"/>
      <c r="O124" s="107"/>
      <c r="P124" s="107"/>
      <c r="Q124" s="107"/>
    </row>
    <row r="125" spans="6:17" hidden="1" x14ac:dyDescent="0.2">
      <c r="F125" s="66"/>
      <c r="G125" s="66"/>
      <c r="H125" s="245">
        <v>37</v>
      </c>
      <c r="I125" s="244">
        <v>29</v>
      </c>
      <c r="J125" s="244">
        <v>28.44</v>
      </c>
      <c r="K125" s="244"/>
      <c r="O125" s="107"/>
      <c r="P125" s="107"/>
      <c r="Q125" s="107"/>
    </row>
    <row r="126" spans="6:17" hidden="1" x14ac:dyDescent="0.2">
      <c r="F126" s="66"/>
      <c r="G126" s="66"/>
      <c r="H126" s="245">
        <v>38</v>
      </c>
      <c r="I126" s="244">
        <v>29.33</v>
      </c>
      <c r="J126" s="244">
        <v>28.74</v>
      </c>
      <c r="K126" s="244"/>
      <c r="O126" s="107"/>
      <c r="P126" s="107"/>
      <c r="Q126" s="107"/>
    </row>
    <row r="127" spans="6:17" hidden="1" x14ac:dyDescent="0.2">
      <c r="F127" s="66"/>
      <c r="G127" s="66"/>
      <c r="H127" s="245">
        <v>39</v>
      </c>
      <c r="I127" s="244">
        <v>29.68</v>
      </c>
      <c r="J127" s="244">
        <v>29.06</v>
      </c>
      <c r="K127" s="244"/>
      <c r="O127" s="107"/>
      <c r="P127" s="107"/>
      <c r="Q127" s="107"/>
    </row>
    <row r="128" spans="6:17" hidden="1" x14ac:dyDescent="0.2">
      <c r="F128" s="66"/>
      <c r="G128" s="66"/>
      <c r="H128" s="245">
        <v>40</v>
      </c>
      <c r="I128" s="244">
        <v>30.04</v>
      </c>
      <c r="J128" s="244">
        <v>29.39</v>
      </c>
      <c r="K128" s="244"/>
      <c r="O128" s="107"/>
      <c r="P128" s="107"/>
      <c r="Q128" s="107"/>
    </row>
    <row r="129" spans="6:17" hidden="1" x14ac:dyDescent="0.2">
      <c r="F129" s="66"/>
      <c r="G129" s="66"/>
      <c r="H129" s="245">
        <v>41</v>
      </c>
      <c r="I129" s="244">
        <v>30.43</v>
      </c>
      <c r="J129" s="244">
        <v>29.73</v>
      </c>
      <c r="K129" s="244"/>
      <c r="O129" s="107"/>
      <c r="P129" s="107"/>
      <c r="Q129" s="107"/>
    </row>
    <row r="130" spans="6:17" hidden="1" x14ac:dyDescent="0.2">
      <c r="F130" s="66"/>
      <c r="G130" s="66"/>
      <c r="H130" s="245">
        <v>42</v>
      </c>
      <c r="I130" s="244">
        <v>30.83</v>
      </c>
      <c r="J130" s="244">
        <v>30.09</v>
      </c>
      <c r="K130" s="244"/>
      <c r="O130" s="107"/>
      <c r="P130" s="107"/>
      <c r="Q130" s="107"/>
    </row>
    <row r="131" spans="6:17" hidden="1" x14ac:dyDescent="0.2">
      <c r="F131" s="66"/>
      <c r="G131" s="66"/>
      <c r="H131" s="245">
        <v>43</v>
      </c>
      <c r="I131" s="244">
        <v>31.26</v>
      </c>
      <c r="J131" s="244">
        <v>30.46</v>
      </c>
      <c r="K131" s="244"/>
      <c r="O131" s="107"/>
      <c r="P131" s="107"/>
      <c r="Q131" s="107"/>
    </row>
    <row r="132" spans="6:17" hidden="1" x14ac:dyDescent="0.2">
      <c r="F132" s="66"/>
      <c r="G132" s="66"/>
      <c r="H132" s="245">
        <v>44</v>
      </c>
      <c r="I132" s="244">
        <v>31.71</v>
      </c>
      <c r="J132" s="244">
        <v>30.85</v>
      </c>
      <c r="K132" s="244"/>
      <c r="O132" s="107"/>
      <c r="P132" s="107"/>
      <c r="Q132" s="107"/>
    </row>
    <row r="133" spans="6:17" hidden="1" x14ac:dyDescent="0.2">
      <c r="F133" s="66"/>
      <c r="G133" s="66"/>
      <c r="H133" s="245">
        <v>45</v>
      </c>
      <c r="I133" s="244">
        <v>32.18</v>
      </c>
      <c r="J133" s="244">
        <v>31.26</v>
      </c>
      <c r="K133" s="244"/>
      <c r="O133" s="107"/>
      <c r="P133" s="107"/>
      <c r="Q133" s="107"/>
    </row>
    <row r="134" spans="6:17" hidden="1" x14ac:dyDescent="0.2">
      <c r="F134" s="66"/>
      <c r="G134" s="66"/>
      <c r="H134" s="245">
        <v>46</v>
      </c>
      <c r="I134" s="244">
        <v>32.68</v>
      </c>
      <c r="J134" s="244">
        <v>31.68</v>
      </c>
      <c r="K134" s="244"/>
      <c r="O134" s="107"/>
      <c r="P134" s="107"/>
      <c r="Q134" s="107"/>
    </row>
    <row r="135" spans="6:17" hidden="1" x14ac:dyDescent="0.2">
      <c r="F135" s="66"/>
      <c r="G135" s="66"/>
      <c r="H135" s="245">
        <v>47</v>
      </c>
      <c r="I135" s="244">
        <v>33.21</v>
      </c>
      <c r="J135" s="244">
        <v>32.130000000000003</v>
      </c>
      <c r="K135" s="244"/>
      <c r="O135" s="107"/>
      <c r="P135" s="107"/>
      <c r="Q135" s="107"/>
    </row>
    <row r="136" spans="6:17" hidden="1" x14ac:dyDescent="0.2">
      <c r="F136" s="66"/>
      <c r="G136" s="66"/>
      <c r="H136" s="245">
        <v>48</v>
      </c>
      <c r="I136" s="244">
        <v>33.770000000000003</v>
      </c>
      <c r="J136" s="244">
        <v>32.6</v>
      </c>
      <c r="K136" s="244"/>
      <c r="O136" s="107"/>
      <c r="P136" s="107"/>
      <c r="Q136" s="107"/>
    </row>
    <row r="137" spans="6:17" hidden="1" x14ac:dyDescent="0.2">
      <c r="F137" s="66"/>
      <c r="G137" s="66"/>
      <c r="H137" s="245">
        <v>49</v>
      </c>
      <c r="I137" s="244">
        <v>34.369999999999997</v>
      </c>
      <c r="J137" s="244">
        <v>33.090000000000003</v>
      </c>
      <c r="K137" s="244"/>
      <c r="O137" s="107"/>
      <c r="P137" s="107"/>
      <c r="Q137" s="107"/>
    </row>
    <row r="138" spans="6:17" hidden="1" x14ac:dyDescent="0.2">
      <c r="F138" s="66"/>
      <c r="G138" s="66"/>
      <c r="H138" s="245">
        <v>50</v>
      </c>
      <c r="I138" s="244">
        <v>35</v>
      </c>
      <c r="J138" s="244">
        <v>33.61</v>
      </c>
      <c r="K138" s="244"/>
      <c r="O138" s="107"/>
      <c r="P138" s="107"/>
      <c r="Q138" s="107"/>
    </row>
    <row r="139" spans="6:17" hidden="1" x14ac:dyDescent="0.2">
      <c r="F139" s="66"/>
      <c r="G139" s="66"/>
      <c r="H139" s="245">
        <v>51</v>
      </c>
      <c r="I139" s="244">
        <v>35.659999999999997</v>
      </c>
      <c r="J139" s="244">
        <v>34.159999999999997</v>
      </c>
      <c r="K139" s="244"/>
    </row>
    <row r="140" spans="6:17" hidden="1" x14ac:dyDescent="0.2">
      <c r="F140" s="66"/>
      <c r="G140" s="66"/>
      <c r="H140" s="245">
        <v>52</v>
      </c>
      <c r="I140" s="244">
        <v>36.369999999999997</v>
      </c>
      <c r="J140" s="244">
        <v>34.74</v>
      </c>
      <c r="K140" s="244"/>
    </row>
    <row r="141" spans="6:17" hidden="1" x14ac:dyDescent="0.2">
      <c r="F141" s="66"/>
      <c r="G141" s="66"/>
      <c r="H141" s="245">
        <v>53</v>
      </c>
      <c r="I141" s="244">
        <v>37.11</v>
      </c>
      <c r="J141" s="244">
        <v>35.35</v>
      </c>
      <c r="K141" s="244"/>
    </row>
    <row r="142" spans="6:17" hidden="1" x14ac:dyDescent="0.2">
      <c r="F142" s="66"/>
      <c r="G142" s="66"/>
      <c r="H142" s="245">
        <v>54</v>
      </c>
      <c r="I142" s="244">
        <v>37.9</v>
      </c>
      <c r="J142" s="244">
        <v>36</v>
      </c>
      <c r="K142" s="244"/>
    </row>
    <row r="143" spans="6:17" hidden="1" x14ac:dyDescent="0.2">
      <c r="F143" s="66"/>
      <c r="G143" s="66"/>
      <c r="H143" s="245">
        <v>55</v>
      </c>
      <c r="I143" s="244">
        <v>38.74</v>
      </c>
      <c r="J143" s="244">
        <v>36.69</v>
      </c>
      <c r="K143" s="244"/>
    </row>
    <row r="144" spans="6:17" hidden="1" x14ac:dyDescent="0.2">
      <c r="F144" s="66"/>
      <c r="G144" s="66"/>
      <c r="H144" s="245">
        <v>56</v>
      </c>
      <c r="I144" s="244">
        <v>39.619999999999997</v>
      </c>
      <c r="J144" s="244">
        <v>37.409999999999997</v>
      </c>
      <c r="K144" s="244"/>
    </row>
    <row r="145" spans="6:11" hidden="1" x14ac:dyDescent="0.2">
      <c r="F145" s="66"/>
      <c r="G145" s="66"/>
      <c r="H145" s="245">
        <v>57</v>
      </c>
      <c r="I145" s="244">
        <v>40.57</v>
      </c>
      <c r="J145" s="244">
        <v>38.19</v>
      </c>
      <c r="K145" s="244"/>
    </row>
    <row r="146" spans="6:11" hidden="1" x14ac:dyDescent="0.2">
      <c r="F146" s="66"/>
      <c r="G146" s="66"/>
      <c r="H146" s="245">
        <v>58</v>
      </c>
      <c r="I146" s="244">
        <v>41.57</v>
      </c>
      <c r="J146" s="244">
        <v>39.020000000000003</v>
      </c>
      <c r="K146" s="244"/>
    </row>
    <row r="147" spans="6:11" hidden="1" x14ac:dyDescent="0.2">
      <c r="F147" s="66"/>
      <c r="G147" s="66"/>
      <c r="H147" s="245">
        <v>59</v>
      </c>
      <c r="I147" s="244">
        <v>42.64</v>
      </c>
      <c r="J147" s="244">
        <v>39.9</v>
      </c>
      <c r="K147" s="244"/>
    </row>
    <row r="148" spans="6:11" hidden="1" x14ac:dyDescent="0.2">
      <c r="F148" s="66"/>
      <c r="G148" s="66"/>
      <c r="H148" s="245">
        <v>60</v>
      </c>
      <c r="I148" s="244">
        <v>43.78</v>
      </c>
      <c r="J148" s="244">
        <v>40.840000000000003</v>
      </c>
      <c r="K148" s="244"/>
    </row>
    <row r="149" spans="6:11" hidden="1" x14ac:dyDescent="0.2">
      <c r="F149" s="66"/>
      <c r="G149" s="66"/>
      <c r="H149" s="245">
        <v>61</v>
      </c>
      <c r="I149" s="244">
        <v>45</v>
      </c>
      <c r="J149" s="244">
        <v>41.85</v>
      </c>
      <c r="K149" s="244"/>
    </row>
    <row r="150" spans="6:11" hidden="1" x14ac:dyDescent="0.2">
      <c r="F150" s="66"/>
      <c r="G150" s="66"/>
      <c r="H150" s="245">
        <v>62</v>
      </c>
      <c r="I150" s="244">
        <v>46.3</v>
      </c>
      <c r="J150" s="244">
        <v>42.93</v>
      </c>
      <c r="K150" s="244"/>
    </row>
    <row r="151" spans="6:11" hidden="1" x14ac:dyDescent="0.2">
      <c r="F151" s="66"/>
      <c r="G151" s="66"/>
      <c r="H151" s="245">
        <v>63</v>
      </c>
      <c r="I151" s="244">
        <v>47.69</v>
      </c>
      <c r="J151" s="244">
        <v>44.09</v>
      </c>
      <c r="K151" s="244"/>
    </row>
    <row r="152" spans="6:11" hidden="1" x14ac:dyDescent="0.2">
      <c r="F152" s="66"/>
      <c r="G152" s="66"/>
      <c r="H152" s="245">
        <v>64</v>
      </c>
      <c r="I152" s="244">
        <v>49.18</v>
      </c>
      <c r="J152" s="244">
        <v>45.33</v>
      </c>
      <c r="K152" s="244"/>
    </row>
    <row r="153" spans="6:11" hidden="1" x14ac:dyDescent="0.2">
      <c r="F153" s="66"/>
      <c r="G153" s="66"/>
      <c r="H153" s="245">
        <v>65</v>
      </c>
      <c r="I153" s="244">
        <v>50.77</v>
      </c>
      <c r="J153" s="244">
        <v>46.67</v>
      </c>
      <c r="K153" s="244"/>
    </row>
    <row r="154" spans="6:11" hidden="1" x14ac:dyDescent="0.2">
      <c r="F154" s="66"/>
      <c r="G154" s="66"/>
      <c r="H154" s="245">
        <v>66</v>
      </c>
      <c r="I154" s="244">
        <v>52.48</v>
      </c>
      <c r="J154" s="244">
        <v>48.12</v>
      </c>
      <c r="K154" s="244"/>
    </row>
    <row r="155" spans="6:11" hidden="1" x14ac:dyDescent="0.2">
      <c r="F155" s="66"/>
      <c r="G155" s="66"/>
      <c r="H155" s="245">
        <v>67</v>
      </c>
      <c r="I155" s="244">
        <v>54.32</v>
      </c>
      <c r="J155" s="244">
        <v>49.68</v>
      </c>
      <c r="K155" s="244"/>
    </row>
    <row r="156" spans="6:11" hidden="1" x14ac:dyDescent="0.2">
      <c r="F156" s="66"/>
      <c r="G156" s="66"/>
      <c r="H156" s="245">
        <v>68</v>
      </c>
      <c r="I156" s="244">
        <v>56.29</v>
      </c>
      <c r="J156" s="244">
        <v>51.38</v>
      </c>
      <c r="K156" s="244"/>
    </row>
    <row r="157" spans="6:11" hidden="1" x14ac:dyDescent="0.2">
      <c r="F157" s="66"/>
      <c r="G157" s="66"/>
      <c r="H157" s="245">
        <v>69</v>
      </c>
      <c r="I157" s="244">
        <v>58.42</v>
      </c>
      <c r="J157" s="244">
        <v>53.21</v>
      </c>
      <c r="K157" s="244"/>
    </row>
    <row r="158" spans="6:11" hidden="1" x14ac:dyDescent="0.2">
      <c r="F158" s="66"/>
      <c r="G158" s="66"/>
      <c r="H158" s="245">
        <v>70</v>
      </c>
      <c r="I158" s="244">
        <v>60.71</v>
      </c>
      <c r="J158" s="244">
        <v>55.21</v>
      </c>
      <c r="K158" s="244"/>
    </row>
    <row r="159" spans="6:11" hidden="1" x14ac:dyDescent="0.2">
      <c r="F159" s="66"/>
      <c r="G159" s="66"/>
      <c r="H159" s="245">
        <v>71</v>
      </c>
      <c r="I159" s="244">
        <v>63.17</v>
      </c>
      <c r="J159" s="244">
        <v>57.38</v>
      </c>
      <c r="K159" s="244"/>
    </row>
    <row r="160" spans="6:11" hidden="1" x14ac:dyDescent="0.2">
      <c r="F160" s="66"/>
      <c r="G160" s="66"/>
      <c r="H160" s="245">
        <v>72</v>
      </c>
      <c r="I160" s="244">
        <v>65.83</v>
      </c>
      <c r="J160" s="244">
        <v>59.76</v>
      </c>
      <c r="K160" s="244"/>
    </row>
    <row r="161" spans="6:11" hidden="1" x14ac:dyDescent="0.2">
      <c r="F161" s="66"/>
      <c r="G161" s="66"/>
      <c r="H161" s="245">
        <v>73</v>
      </c>
      <c r="I161" s="244">
        <v>68.709999999999994</v>
      </c>
      <c r="J161" s="244">
        <v>62.36</v>
      </c>
      <c r="K161" s="244"/>
    </row>
    <row r="162" spans="6:11" hidden="1" x14ac:dyDescent="0.2">
      <c r="F162" s="66"/>
      <c r="G162" s="66"/>
      <c r="H162" s="245">
        <v>74</v>
      </c>
      <c r="I162" s="244">
        <v>71.819999999999993</v>
      </c>
      <c r="J162" s="244">
        <v>65.209999999999994</v>
      </c>
      <c r="K162" s="244"/>
    </row>
    <row r="163" spans="6:11" hidden="1" x14ac:dyDescent="0.2">
      <c r="F163" s="66"/>
      <c r="G163" s="66"/>
      <c r="H163" s="245">
        <v>75</v>
      </c>
      <c r="I163" s="244">
        <v>75.180000000000007</v>
      </c>
      <c r="J163" s="244">
        <v>68.34</v>
      </c>
      <c r="K163" s="244"/>
    </row>
    <row r="164" spans="6:11" hidden="1" x14ac:dyDescent="0.2">
      <c r="F164" s="66"/>
      <c r="G164" s="66"/>
      <c r="H164" s="245">
        <v>76</v>
      </c>
      <c r="I164" s="244">
        <v>78.819999999999993</v>
      </c>
      <c r="J164" s="244">
        <v>71.78</v>
      </c>
      <c r="K164" s="244"/>
    </row>
    <row r="165" spans="6:11" hidden="1" x14ac:dyDescent="0.2">
      <c r="F165" s="66"/>
      <c r="G165" s="66"/>
      <c r="H165" s="245">
        <v>77</v>
      </c>
      <c r="I165" s="244">
        <v>82.76</v>
      </c>
      <c r="J165" s="244">
        <v>75.58</v>
      </c>
      <c r="K165" s="244"/>
    </row>
    <row r="166" spans="6:11" hidden="1" x14ac:dyDescent="0.2">
      <c r="F166" s="66"/>
      <c r="G166" s="66"/>
      <c r="H166" s="245">
        <v>78</v>
      </c>
      <c r="I166" s="244">
        <v>87.03</v>
      </c>
      <c r="J166" s="244">
        <v>79.78</v>
      </c>
      <c r="K166" s="244"/>
    </row>
    <row r="167" spans="6:11" hidden="1" x14ac:dyDescent="0.2">
      <c r="F167" s="66"/>
      <c r="G167" s="66"/>
      <c r="H167" s="245">
        <v>79</v>
      </c>
      <c r="I167" s="244">
        <v>91.66</v>
      </c>
      <c r="J167" s="244">
        <v>84.43</v>
      </c>
      <c r="K167" s="244"/>
    </row>
    <row r="168" spans="6:11" hidden="1" x14ac:dyDescent="0.2">
      <c r="F168" s="66"/>
      <c r="G168" s="66"/>
      <c r="H168" s="245">
        <v>80</v>
      </c>
      <c r="I168" s="244">
        <v>96.68</v>
      </c>
      <c r="J168" s="244">
        <v>89.58</v>
      </c>
      <c r="K168" s="244"/>
    </row>
    <row r="169" spans="6:11" hidden="1" x14ac:dyDescent="0.2">
      <c r="F169" s="66"/>
      <c r="G169" s="66"/>
      <c r="H169" s="245">
        <v>81</v>
      </c>
      <c r="I169" s="244">
        <v>102.13</v>
      </c>
      <c r="J169" s="244">
        <v>95.3</v>
      </c>
      <c r="K169" s="244"/>
    </row>
    <row r="170" spans="6:11" hidden="1" x14ac:dyDescent="0.2">
      <c r="F170" s="66"/>
      <c r="G170" s="66"/>
      <c r="H170" s="245">
        <v>82</v>
      </c>
      <c r="I170" s="244">
        <v>108.03</v>
      </c>
      <c r="J170" s="244">
        <v>101.66</v>
      </c>
      <c r="K170" s="244"/>
    </row>
    <row r="171" spans="6:11" hidden="1" x14ac:dyDescent="0.2">
      <c r="F171" s="66"/>
      <c r="G171" s="66"/>
      <c r="H171" s="245">
        <v>83</v>
      </c>
      <c r="I171" s="244">
        <v>114.44</v>
      </c>
      <c r="J171" s="244">
        <v>108.72</v>
      </c>
      <c r="K171" s="244"/>
    </row>
    <row r="172" spans="6:11" hidden="1" x14ac:dyDescent="0.2">
      <c r="H172" s="245">
        <v>84</v>
      </c>
      <c r="I172" s="244">
        <v>121.4</v>
      </c>
      <c r="J172" s="244">
        <v>116.57</v>
      </c>
    </row>
    <row r="173" spans="6:11" hidden="1" x14ac:dyDescent="0.2">
      <c r="H173" s="245">
        <v>85</v>
      </c>
      <c r="I173" s="244">
        <v>128.94</v>
      </c>
      <c r="J173" s="244">
        <v>125.28</v>
      </c>
    </row>
    <row r="174" spans="6:11" hidden="1" x14ac:dyDescent="0.2">
      <c r="H174" s="245">
        <v>86</v>
      </c>
      <c r="I174" s="244">
        <v>137.12</v>
      </c>
      <c r="J174" s="244">
        <v>134.93</v>
      </c>
    </row>
    <row r="175" spans="6:11" hidden="1" x14ac:dyDescent="0.2">
      <c r="H175" s="245">
        <v>87</v>
      </c>
      <c r="I175" s="244">
        <v>145.99</v>
      </c>
      <c r="J175" s="244">
        <v>145.62</v>
      </c>
    </row>
    <row r="176" spans="6:11" hidden="1" x14ac:dyDescent="0.2">
      <c r="H176" s="245">
        <v>88</v>
      </c>
      <c r="I176" s="244">
        <v>155.58000000000001</v>
      </c>
      <c r="J176" s="244">
        <v>157.41</v>
      </c>
    </row>
    <row r="177" spans="8:10" hidden="1" x14ac:dyDescent="0.2">
      <c r="H177" s="245">
        <v>89</v>
      </c>
      <c r="I177" s="244">
        <v>165.95</v>
      </c>
      <c r="J177" s="244">
        <v>170.37</v>
      </c>
    </row>
    <row r="178" spans="8:10" hidden="1" x14ac:dyDescent="0.2">
      <c r="H178" s="245">
        <v>90</v>
      </c>
      <c r="I178" s="244">
        <v>177.13</v>
      </c>
      <c r="J178" s="244">
        <v>184.58</v>
      </c>
    </row>
    <row r="179" spans="8:10" hidden="1" x14ac:dyDescent="0.2">
      <c r="H179" s="245">
        <v>91</v>
      </c>
      <c r="I179" s="244">
        <v>189.17</v>
      </c>
      <c r="J179" s="244">
        <v>200.08</v>
      </c>
    </row>
    <row r="180" spans="8:10" hidden="1" x14ac:dyDescent="0.2">
      <c r="H180" s="245">
        <v>92</v>
      </c>
      <c r="I180" s="244">
        <v>202.13</v>
      </c>
      <c r="J180" s="244">
        <v>216.92</v>
      </c>
    </row>
    <row r="181" spans="8:10" hidden="1" x14ac:dyDescent="0.2">
      <c r="H181" s="66">
        <v>93</v>
      </c>
      <c r="I181" s="244">
        <v>216.06</v>
      </c>
      <c r="J181" s="244">
        <v>235.14</v>
      </c>
    </row>
    <row r="182" spans="8:10" hidden="1" x14ac:dyDescent="0.2">
      <c r="H182" s="66">
        <v>94</v>
      </c>
      <c r="I182" s="244">
        <v>230.96</v>
      </c>
      <c r="J182" s="244">
        <v>254.76</v>
      </c>
    </row>
    <row r="183" spans="8:10" hidden="1" x14ac:dyDescent="0.2">
      <c r="H183" s="66">
        <v>95</v>
      </c>
      <c r="I183" s="66">
        <v>246.91</v>
      </c>
      <c r="J183" s="66">
        <v>275.76</v>
      </c>
    </row>
    <row r="184" spans="8:10" hidden="1" x14ac:dyDescent="0.2">
      <c r="H184" s="66">
        <v>96</v>
      </c>
      <c r="I184" s="66">
        <v>263.99</v>
      </c>
      <c r="J184" s="66">
        <v>298.16000000000003</v>
      </c>
    </row>
    <row r="185" spans="8:10" hidden="1" x14ac:dyDescent="0.2">
      <c r="H185" s="66">
        <v>97</v>
      </c>
      <c r="I185" s="66">
        <v>282.33</v>
      </c>
      <c r="J185" s="66">
        <v>322.02999999999997</v>
      </c>
    </row>
    <row r="186" spans="8:10" hidden="1" x14ac:dyDescent="0.2">
      <c r="H186" s="66">
        <v>98</v>
      </c>
      <c r="I186" s="66">
        <v>302.11</v>
      </c>
      <c r="J186" s="250">
        <v>347.4</v>
      </c>
    </row>
    <row r="187" spans="8:10" hidden="1" x14ac:dyDescent="0.2">
      <c r="H187" s="66">
        <v>99</v>
      </c>
      <c r="I187" s="250">
        <v>323.39999999999998</v>
      </c>
      <c r="J187" s="66">
        <v>374.38</v>
      </c>
    </row>
    <row r="188" spans="8:10" hidden="1" x14ac:dyDescent="0.2">
      <c r="H188" s="66">
        <v>100</v>
      </c>
      <c r="I188" s="66">
        <v>346.18</v>
      </c>
      <c r="J188" s="66">
        <v>403.45</v>
      </c>
    </row>
    <row r="189" spans="8:10" hidden="1" x14ac:dyDescent="0.2"/>
    <row r="190" spans="8:10" hidden="1" x14ac:dyDescent="0.2"/>
    <row r="191" spans="8:10" hidden="1" x14ac:dyDescent="0.2"/>
    <row r="192" spans="8:10" hidden="1" x14ac:dyDescent="0.2"/>
    <row r="193" spans="1:2" hidden="1" x14ac:dyDescent="0.2"/>
    <row r="194" spans="1:2" hidden="1" x14ac:dyDescent="0.2"/>
    <row r="195" spans="1:2" hidden="1" x14ac:dyDescent="0.2"/>
    <row r="196" spans="1:2" hidden="1" x14ac:dyDescent="0.2"/>
    <row r="197" spans="1:2" hidden="1" x14ac:dyDescent="0.2"/>
    <row r="198" spans="1:2" hidden="1" x14ac:dyDescent="0.2"/>
    <row r="199" spans="1:2" hidden="1" x14ac:dyDescent="0.2"/>
    <row r="200" spans="1:2" hidden="1" x14ac:dyDescent="0.2"/>
    <row r="203" spans="1:2" x14ac:dyDescent="0.2">
      <c r="A203" s="127" t="s">
        <v>84</v>
      </c>
      <c r="B203" s="232">
        <f>C4</f>
        <v>100000</v>
      </c>
    </row>
    <row r="204" spans="1:2" x14ac:dyDescent="0.2">
      <c r="A204" s="251" t="s">
        <v>86</v>
      </c>
      <c r="B204" s="252">
        <f>C13</f>
        <v>0</v>
      </c>
    </row>
    <row r="205" spans="1:2" x14ac:dyDescent="0.2">
      <c r="A205" s="253" t="s">
        <v>85</v>
      </c>
      <c r="B205" s="254">
        <f>B203-B204</f>
        <v>100000</v>
      </c>
    </row>
    <row r="210" spans="1:2" x14ac:dyDescent="0.2">
      <c r="A210" s="107" t="s">
        <v>87</v>
      </c>
      <c r="B210" s="255">
        <f>B204/B203</f>
        <v>0</v>
      </c>
    </row>
    <row r="211" spans="1:2" x14ac:dyDescent="0.2">
      <c r="A211" s="107" t="s">
        <v>85</v>
      </c>
      <c r="B211" s="255">
        <f>B205/B203</f>
        <v>1</v>
      </c>
    </row>
  </sheetData>
  <sheetProtection algorithmName="SHA-512" hashValue="f18ml7dzlTDzbgTviLVr2SUrWDdG1NmrE8W7MGcOYvFZZUvUiIEKOpWQbvaqmz5apje0MQYNicBCCHylRBjvGw==" saltValue="XWomKLgT4iSBimRpv5u8fA==" spinCount="100000" sheet="1" selectLockedCells="1"/>
  <mergeCells count="47">
    <mergeCell ref="V4:Y4"/>
    <mergeCell ref="V6:Y6"/>
    <mergeCell ref="C104:D104"/>
    <mergeCell ref="V87:W87"/>
    <mergeCell ref="V90:W90"/>
    <mergeCell ref="R91:S91"/>
    <mergeCell ref="R90:S90"/>
    <mergeCell ref="R88:S88"/>
    <mergeCell ref="R87:S87"/>
    <mergeCell ref="B46:O46"/>
    <mergeCell ref="F47:J47"/>
    <mergeCell ref="B48:C48"/>
    <mergeCell ref="D48:E48"/>
    <mergeCell ref="J41:N41"/>
    <mergeCell ref="K15:L15"/>
    <mergeCell ref="P15:R15"/>
    <mergeCell ref="U37:Y37"/>
    <mergeCell ref="D27:E27"/>
    <mergeCell ref="A31:G31"/>
    <mergeCell ref="A24:Z24"/>
    <mergeCell ref="K31:L31"/>
    <mergeCell ref="P31:R31"/>
    <mergeCell ref="J37:N37"/>
    <mergeCell ref="F48:G48"/>
    <mergeCell ref="H48:I48"/>
    <mergeCell ref="J48:K48"/>
    <mergeCell ref="N48:P48"/>
    <mergeCell ref="B49:C49"/>
    <mergeCell ref="D49:E49"/>
    <mergeCell ref="F49:G49"/>
    <mergeCell ref="H49:I49"/>
    <mergeCell ref="J49:K49"/>
    <mergeCell ref="N49:P49"/>
    <mergeCell ref="C68:D68"/>
    <mergeCell ref="G68:H68"/>
    <mergeCell ref="N68:P68"/>
    <mergeCell ref="H52:I52"/>
    <mergeCell ref="H54:I54"/>
    <mergeCell ref="N60:O60"/>
    <mergeCell ref="H62:I62"/>
    <mergeCell ref="L62:M62"/>
    <mergeCell ref="N62:O62"/>
    <mergeCell ref="G70:H70"/>
    <mergeCell ref="N70:P70"/>
    <mergeCell ref="N72:P72"/>
    <mergeCell ref="G66:H66"/>
    <mergeCell ref="G67:H67"/>
  </mergeCells>
  <phoneticPr fontId="0" type="noConversion"/>
  <dataValidations count="5">
    <dataValidation type="list" allowBlank="1" showInputMessage="1" showErrorMessage="1" sqref="C7 E7" xr:uid="{00000000-0002-0000-0000-000001000000}">
      <formula1>$AF$4:$AF$8</formula1>
    </dataValidation>
    <dataValidation type="list" allowBlank="1" showInputMessage="1" showErrorMessage="1" sqref="C6 E6" xr:uid="{3EB72758-1338-4C17-B410-97512D046C42}">
      <formula1>$AE$4:$AE$15</formula1>
    </dataValidation>
    <dataValidation type="list" allowBlank="1" showInputMessage="1" showErrorMessage="1" sqref="C8 E8" xr:uid="{9FC3ADD8-B46E-4384-88F6-C0B5E121C934}">
      <formula1>$AG$4:$AG$8</formula1>
    </dataValidation>
    <dataValidation type="list" allowBlank="1" showInputMessage="1" showErrorMessage="1" sqref="C9 E9" xr:uid="{A655EEF6-30DD-417F-A1F1-A92998BD0BCD}">
      <formula1>$AH$4:$AH$51</formula1>
    </dataValidation>
    <dataValidation type="list" allowBlank="1" showInputMessage="1" showErrorMessage="1" sqref="Q49" xr:uid="{0D2AED72-ECB9-4D40-8C3D-0FE3408E8FEE}">
      <formula1>$U$19:$U$21</formula1>
    </dataValidation>
  </dataValidations>
  <printOptions horizontalCentered="1"/>
  <pageMargins left="0.51181102362204722" right="0.43307086614173229" top="1.3385826771653544" bottom="0.55118110236220474" header="0.43307086614173229" footer="0.31496062992125984"/>
  <pageSetup paperSize="9" orientation="portrait" r:id="rId1"/>
  <headerFooter alignWithMargins="0">
    <oddFooter>&amp;L&amp;"Calibri,Standard"&amp;8Kapitalbezug Homepage 2205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A1:U103"/>
  <sheetViews>
    <sheetView showGridLines="0" zoomScale="120" workbookViewId="0">
      <selection activeCell="E101" sqref="E101"/>
    </sheetView>
  </sheetViews>
  <sheetFormatPr baseColWidth="10" defaultColWidth="11.42578125" defaultRowHeight="12.75" x14ac:dyDescent="0.2"/>
  <cols>
    <col min="1" max="1" width="3.140625" customWidth="1"/>
    <col min="2" max="2" width="30.42578125" bestFit="1" customWidth="1"/>
    <col min="3" max="3" width="11.5703125" customWidth="1"/>
    <col min="4" max="4" width="6" customWidth="1"/>
    <col min="5" max="13" width="5.7109375" customWidth="1"/>
    <col min="14" max="14" width="5.28515625" customWidth="1"/>
    <col min="15" max="16" width="5.7109375" customWidth="1"/>
    <col min="17" max="17" width="4.85546875" customWidth="1"/>
    <col min="18" max="18" width="12.140625" hidden="1" customWidth="1"/>
    <col min="19" max="19" width="12.140625" customWidth="1"/>
    <col min="20" max="20" width="7.42578125" customWidth="1"/>
  </cols>
  <sheetData>
    <row r="1" spans="1:18" ht="5.0999999999999996" customHeight="1" x14ac:dyDescent="0.3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59"/>
      <c r="P1" s="19"/>
      <c r="Q1" s="19"/>
    </row>
    <row r="2" spans="1:18" ht="15" customHeight="1" x14ac:dyDescent="0.3">
      <c r="A2" s="19"/>
      <c r="B2" s="20"/>
      <c r="C2" s="20"/>
      <c r="D2" s="19"/>
      <c r="E2" s="19"/>
      <c r="F2" s="19"/>
      <c r="G2" s="19"/>
      <c r="H2" s="19"/>
      <c r="I2" s="19"/>
      <c r="L2" s="19"/>
      <c r="M2" s="19"/>
      <c r="N2" s="19"/>
      <c r="O2" s="19"/>
      <c r="P2" s="19"/>
      <c r="Q2" s="19"/>
    </row>
    <row r="3" spans="1:18" ht="5.0999999999999996" customHeight="1" x14ac:dyDescent="0.3">
      <c r="A3" s="67"/>
      <c r="B3" s="21"/>
      <c r="C3" s="21"/>
      <c r="D3" s="19"/>
      <c r="E3" s="19"/>
      <c r="F3" s="22"/>
      <c r="G3" s="22"/>
      <c r="H3" s="19"/>
      <c r="I3" s="19"/>
      <c r="J3" s="20"/>
      <c r="K3" s="20"/>
      <c r="L3" s="19"/>
      <c r="M3" s="19"/>
      <c r="N3" s="19"/>
      <c r="O3" s="19"/>
      <c r="P3" s="19"/>
      <c r="Q3" s="19"/>
    </row>
    <row r="4" spans="1:18" ht="5.0999999999999996" customHeight="1" x14ac:dyDescent="0.3">
      <c r="A4" s="33"/>
      <c r="B4" s="19"/>
      <c r="C4" s="19"/>
      <c r="D4" s="19"/>
      <c r="E4" s="19"/>
      <c r="F4" s="19"/>
      <c r="G4" s="19"/>
      <c r="H4" s="19"/>
      <c r="I4" s="19"/>
      <c r="J4" s="20"/>
      <c r="K4" s="20"/>
      <c r="L4" s="19"/>
      <c r="M4" s="19"/>
      <c r="N4" s="19"/>
      <c r="O4" s="19"/>
      <c r="P4" s="19"/>
      <c r="Q4" s="19"/>
    </row>
    <row r="5" spans="1:18" ht="5.0999999999999996" customHeight="1" x14ac:dyDescent="0.25">
      <c r="A5" s="33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8" ht="5.0999999999999996" customHeight="1" x14ac:dyDescent="0.25">
      <c r="A6" s="33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8" ht="5.0999999999999996" customHeight="1" x14ac:dyDescent="0.25">
      <c r="A7" s="33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8" ht="5.0999999999999996" customHeight="1" x14ac:dyDescent="0.25">
      <c r="A8" s="3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8" ht="5.0999999999999996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8" ht="5.0999999999999996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8" x14ac:dyDescent="0.2">
      <c r="A11" s="19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19"/>
      <c r="Q11" s="19"/>
      <c r="R11" s="63"/>
    </row>
    <row r="12" spans="1:18" ht="15.75" x14ac:dyDescent="0.25">
      <c r="A12" s="41" t="s">
        <v>9</v>
      </c>
      <c r="D12" s="24">
        <f>Kapitalbezug!C5</f>
        <v>2026</v>
      </c>
      <c r="E12" s="24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8" ht="10.5" customHeight="1" x14ac:dyDescent="0.25">
      <c r="A13" s="19"/>
      <c r="B13" s="23"/>
      <c r="C13" s="23"/>
      <c r="D13" s="24"/>
      <c r="E13" s="24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ht="17.25" customHeight="1" x14ac:dyDescent="0.3">
      <c r="A14" s="19"/>
      <c r="B14" s="18" t="s">
        <v>19</v>
      </c>
      <c r="C14" s="18"/>
      <c r="D14" s="24"/>
      <c r="E14" s="24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8" ht="29.25" customHeight="1" x14ac:dyDescent="0.2">
      <c r="A15" s="19"/>
      <c r="B15" s="309" t="s">
        <v>61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O15" s="309"/>
      <c r="P15" s="69"/>
      <c r="Q15" s="19"/>
    </row>
    <row r="16" spans="1:18" ht="18" customHeight="1" x14ac:dyDescent="0.2">
      <c r="A16" s="19"/>
      <c r="B16" s="19"/>
      <c r="C16" s="19"/>
      <c r="D16" s="19"/>
      <c r="E16" s="19"/>
      <c r="F16" s="310" t="s">
        <v>11</v>
      </c>
      <c r="G16" s="311"/>
      <c r="H16" s="311"/>
      <c r="I16" s="311"/>
      <c r="J16" s="312"/>
      <c r="K16" s="25"/>
      <c r="L16" s="19"/>
      <c r="M16" s="19"/>
      <c r="N16" s="19"/>
      <c r="O16" s="19"/>
      <c r="P16" s="19"/>
      <c r="Q16" s="19"/>
      <c r="R16" s="66"/>
    </row>
    <row r="17" spans="1:21" ht="17.25" customHeight="1" x14ac:dyDescent="0.2">
      <c r="A17" s="19"/>
      <c r="B17" s="310" t="s">
        <v>20</v>
      </c>
      <c r="C17" s="312"/>
      <c r="D17" s="310" t="s">
        <v>10</v>
      </c>
      <c r="E17" s="312"/>
      <c r="F17" s="310"/>
      <c r="G17" s="312"/>
      <c r="H17" s="310"/>
      <c r="I17" s="312"/>
      <c r="J17" s="310"/>
      <c r="K17" s="312"/>
      <c r="L17" s="60"/>
      <c r="M17" s="61"/>
      <c r="N17" s="310" t="s">
        <v>53</v>
      </c>
      <c r="O17" s="311"/>
      <c r="P17" s="312"/>
      <c r="Q17" s="25"/>
      <c r="R17" s="9"/>
      <c r="S17" s="9"/>
    </row>
    <row r="18" spans="1:21" ht="17.25" customHeight="1" x14ac:dyDescent="0.2">
      <c r="A18" s="19"/>
      <c r="B18" s="306" t="e">
        <f>Kapitalbezug!#REF!</f>
        <v>#REF!</v>
      </c>
      <c r="C18" s="308"/>
      <c r="D18" s="313">
        <f ca="1">TODAY()</f>
        <v>46071</v>
      </c>
      <c r="E18" s="314"/>
      <c r="F18" s="310"/>
      <c r="G18" s="312"/>
      <c r="H18" s="310"/>
      <c r="I18" s="312"/>
      <c r="J18" s="310"/>
      <c r="K18" s="312"/>
      <c r="L18" s="60"/>
      <c r="M18" s="61"/>
      <c r="N18" s="306" t="str">
        <f>Kapitalbezug!C7</f>
        <v>bitte wählen</v>
      </c>
      <c r="O18" s="307"/>
      <c r="P18" s="308"/>
      <c r="Q18" s="25"/>
      <c r="R18" s="66"/>
      <c r="S18" s="9"/>
    </row>
    <row r="19" spans="1:21" ht="10.5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21" ht="6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1:21" x14ac:dyDescent="0.2">
      <c r="A21" s="19"/>
      <c r="B21" s="19" t="s">
        <v>51</v>
      </c>
      <c r="C21" s="19"/>
      <c r="D21" s="19"/>
      <c r="E21" s="19"/>
      <c r="F21" s="19"/>
      <c r="G21" s="57" t="s">
        <v>12</v>
      </c>
      <c r="H21" s="302" t="e">
        <f>Kapitalbezug!U37</f>
        <v>#VALUE!</v>
      </c>
      <c r="I21" s="302"/>
      <c r="L21" s="19"/>
      <c r="M21" s="19"/>
      <c r="N21" s="19"/>
      <c r="O21" s="19"/>
      <c r="P21" s="19"/>
      <c r="Q21" s="19"/>
    </row>
    <row r="22" spans="1:21" ht="7.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71"/>
      <c r="K22" s="71"/>
      <c r="L22" s="19"/>
      <c r="M22" s="19"/>
      <c r="N22" s="19"/>
      <c r="O22" s="19"/>
      <c r="P22" s="19"/>
      <c r="Q22" s="19"/>
    </row>
    <row r="23" spans="1:21" x14ac:dyDescent="0.2">
      <c r="A23" s="19"/>
      <c r="B23" s="19" t="s">
        <v>52</v>
      </c>
      <c r="C23" s="19"/>
      <c r="D23" s="19"/>
      <c r="E23" s="19"/>
      <c r="F23" s="19"/>
      <c r="G23" s="57" t="s">
        <v>12</v>
      </c>
      <c r="H23" s="302">
        <f>Kapitalbezug!J37</f>
        <v>100000</v>
      </c>
      <c r="I23" s="302"/>
      <c r="L23" s="26"/>
      <c r="M23" s="26"/>
      <c r="N23" s="72"/>
      <c r="O23" s="19"/>
      <c r="P23" s="19"/>
      <c r="Q23" s="19"/>
    </row>
    <row r="24" spans="1:21" ht="6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21" ht="9.75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73"/>
      <c r="K25" s="73"/>
      <c r="L25" s="19"/>
      <c r="M25" s="19"/>
      <c r="N25" s="19"/>
      <c r="O25" s="19"/>
      <c r="P25" s="19"/>
      <c r="Q25" s="19"/>
    </row>
    <row r="26" spans="1:21" x14ac:dyDescent="0.2">
      <c r="B26" s="23"/>
      <c r="C26" s="23"/>
      <c r="D26" s="19"/>
      <c r="E26" s="19"/>
      <c r="F26" s="23"/>
      <c r="G26" s="23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74"/>
      <c r="S26" s="42"/>
    </row>
    <row r="27" spans="1:21" x14ac:dyDescent="0.2">
      <c r="A27" s="23" t="s">
        <v>37</v>
      </c>
      <c r="B27" s="43"/>
      <c r="C27" s="43"/>
      <c r="D27" s="43"/>
      <c r="E27" s="43"/>
      <c r="F27" s="44"/>
      <c r="G27" s="44"/>
      <c r="H27" s="43"/>
      <c r="I27" s="43"/>
      <c r="J27" s="44"/>
      <c r="K27" s="44"/>
      <c r="L27" s="43"/>
      <c r="M27" s="43"/>
      <c r="N27" s="43"/>
      <c r="O27" s="44"/>
      <c r="P27" s="44"/>
      <c r="Q27" s="19"/>
      <c r="R27" s="75"/>
      <c r="S27" s="112" t="s">
        <v>89</v>
      </c>
      <c r="T27" s="107"/>
    </row>
    <row r="28" spans="1:21" ht="10.5" customHeight="1" x14ac:dyDescent="0.2">
      <c r="A28" s="19"/>
      <c r="B28" s="44"/>
      <c r="C28" s="44"/>
      <c r="D28" s="43"/>
      <c r="E28" s="43"/>
      <c r="F28" s="53" t="s">
        <v>53</v>
      </c>
      <c r="G28" s="53"/>
      <c r="H28" s="43"/>
      <c r="I28" s="43"/>
      <c r="J28" s="44"/>
      <c r="K28" s="44"/>
      <c r="L28" s="45"/>
      <c r="M28" s="45"/>
      <c r="N28" s="43"/>
      <c r="O28" s="46"/>
      <c r="P28" s="46"/>
      <c r="Q28" s="19"/>
      <c r="R28" s="74"/>
      <c r="S28" s="112"/>
      <c r="T28" s="107"/>
    </row>
    <row r="29" spans="1:21" ht="10.5" customHeight="1" x14ac:dyDescent="0.2">
      <c r="A29" s="19"/>
      <c r="C29" s="53" t="s">
        <v>21</v>
      </c>
      <c r="D29" s="53"/>
      <c r="E29" s="53"/>
      <c r="F29" s="53" t="s">
        <v>21</v>
      </c>
      <c r="G29" s="53"/>
      <c r="H29" s="43" t="s">
        <v>32</v>
      </c>
      <c r="I29" s="47"/>
      <c r="K29" s="43"/>
      <c r="L29" s="48"/>
      <c r="M29" s="48"/>
      <c r="N29" s="303" t="s">
        <v>57</v>
      </c>
      <c r="O29" s="303"/>
      <c r="P29" s="46"/>
      <c r="R29" s="76" t="e">
        <f>IF(L31=0,0%,R31)</f>
        <v>#VALUE!</v>
      </c>
      <c r="S29" s="113" t="s">
        <v>22</v>
      </c>
      <c r="T29" s="115">
        <v>1.5</v>
      </c>
      <c r="U29" s="65"/>
    </row>
    <row r="30" spans="1:21" ht="3" customHeight="1" x14ac:dyDescent="0.2">
      <c r="A30" s="19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  <c r="P30" s="44"/>
      <c r="Q30" s="19"/>
      <c r="S30" s="114"/>
      <c r="T30" s="65"/>
      <c r="U30" s="65"/>
    </row>
    <row r="31" spans="1:21" ht="12" customHeight="1" x14ac:dyDescent="0.2">
      <c r="A31" s="19"/>
      <c r="B31" s="44" t="s">
        <v>12</v>
      </c>
      <c r="C31" s="62" t="e">
        <f>H21</f>
        <v>#VALUE!</v>
      </c>
      <c r="D31" s="53" t="s">
        <v>2</v>
      </c>
      <c r="E31" s="53"/>
      <c r="F31" s="77" t="b">
        <f>IF(N18="Alleinstehend",LOOKUP(H21,B72:C80,D72:D80),IF(N18="Alleinerziehend",LOOKUP(H21,B82:C90,D82:D90),IF(N18="Verheiratet",LOOKUP(H21,B92:C100,D92:D100),IF(N18="Eingetragene Partnerschaft",LOOKUP(H21,B92:C100,D92:D100)))))</f>
        <v>0</v>
      </c>
      <c r="G31" s="47" t="s">
        <v>0</v>
      </c>
      <c r="H31" s="304" t="b">
        <f>IF(N18="Alleinstehend",LOOKUP(H21,B72:C80,E72:E80),IF(N18="Alleinerziehend",LOOKUP(H21,B82:C90,E82:E90),IF(N18="Verheiratet",LOOKUP(H21,B92:C100,E92:E100),IF(N18="Eingetragene Partnerschaft",LOOKUP(H21,B92:C100,E92:E100)))))</f>
        <v>0</v>
      </c>
      <c r="I31" s="304" t="b">
        <f>IF(J21="Alleinstehend",LOOKUP(H26,D78:E86,G78:G86),IF(J21="Alleinerziehend",LOOKUP(H26,D88:E96,G88:G96),IF(J21="Verheiratet",LOOKUP(H26,D98:E106,G98:G106),IF(J21="Eing. Partnerschaft",LOOKUP(H26,D98:E106,G98:G106)))))</f>
        <v>0</v>
      </c>
      <c r="J31" s="47" t="s">
        <v>1</v>
      </c>
      <c r="K31" s="78" t="s">
        <v>12</v>
      </c>
      <c r="L31" s="305" t="e">
        <f>IF((C31*F31)-H31&lt;0,0,(C31*F31)-H31)</f>
        <v>#VALUE!</v>
      </c>
      <c r="M31" s="305"/>
      <c r="N31" s="270" t="e">
        <f>L31/C31</f>
        <v>#VALUE!</v>
      </c>
      <c r="O31" s="270"/>
      <c r="P31" s="79"/>
      <c r="R31" s="80" t="e">
        <f>ROUNDDOWN($L$31/$C$31,5)</f>
        <v>#VALUE!</v>
      </c>
      <c r="S31" s="108" t="s">
        <v>23</v>
      </c>
      <c r="T31" s="115">
        <v>1.6</v>
      </c>
      <c r="U31" s="65"/>
    </row>
    <row r="32" spans="1:21" ht="5.25" customHeight="1" x14ac:dyDescent="0.25">
      <c r="A32" s="19"/>
      <c r="B32" s="49"/>
      <c r="C32" s="49"/>
      <c r="D32" s="53"/>
      <c r="E32" s="53"/>
      <c r="F32" s="50"/>
      <c r="G32" s="50"/>
      <c r="H32" s="47"/>
      <c r="I32" s="47"/>
      <c r="J32" s="51"/>
      <c r="K32" s="51"/>
      <c r="L32" s="47"/>
      <c r="M32" s="47"/>
      <c r="N32" s="43"/>
      <c r="O32" s="81"/>
      <c r="P32" s="81"/>
      <c r="R32" s="82"/>
      <c r="S32" s="114"/>
      <c r="T32" s="65"/>
      <c r="U32" s="65"/>
    </row>
    <row r="33" spans="1:21" ht="13.5" customHeight="1" x14ac:dyDescent="0.2">
      <c r="A33" s="19"/>
      <c r="B33" s="49"/>
      <c r="C33" s="49"/>
      <c r="D33" s="53"/>
      <c r="E33" s="53"/>
      <c r="F33" s="50"/>
      <c r="G33" s="50"/>
      <c r="H33" s="47"/>
      <c r="I33" s="47"/>
      <c r="J33" s="51"/>
      <c r="K33" s="51"/>
      <c r="L33" s="44"/>
      <c r="M33" s="44"/>
      <c r="N33" s="54"/>
      <c r="P33" s="83"/>
      <c r="S33" s="108" t="s">
        <v>24</v>
      </c>
      <c r="T33" s="115">
        <v>1.5</v>
      </c>
      <c r="U33" s="65"/>
    </row>
    <row r="34" spans="1:21" ht="15" x14ac:dyDescent="0.25">
      <c r="A34" s="23" t="s">
        <v>34</v>
      </c>
      <c r="B34" s="27"/>
      <c r="C34" s="27"/>
      <c r="D34" s="25"/>
      <c r="E34" s="25"/>
      <c r="F34" s="28"/>
      <c r="G34" s="28"/>
      <c r="H34" s="68"/>
      <c r="I34" s="68"/>
      <c r="J34" s="29"/>
      <c r="K34" s="29"/>
      <c r="L34" s="68"/>
      <c r="M34" s="68"/>
      <c r="N34" s="19"/>
      <c r="O34" s="84"/>
      <c r="P34" s="84"/>
      <c r="R34" s="82"/>
      <c r="S34" s="108" t="s">
        <v>31</v>
      </c>
      <c r="T34" s="117">
        <v>1.6</v>
      </c>
      <c r="U34" s="65"/>
    </row>
    <row r="35" spans="1:21" ht="20.25" customHeight="1" x14ac:dyDescent="0.25">
      <c r="A35" s="19"/>
      <c r="C35" s="19" t="s">
        <v>54</v>
      </c>
      <c r="D35" s="25"/>
      <c r="E35" s="25"/>
      <c r="G35" s="295" t="s">
        <v>7</v>
      </c>
      <c r="H35" s="295"/>
      <c r="I35" s="68"/>
      <c r="J35" s="29"/>
      <c r="K35" s="29"/>
      <c r="L35" s="68"/>
      <c r="M35" s="68"/>
      <c r="N35" s="33"/>
      <c r="O35" s="85"/>
      <c r="P35" s="85"/>
      <c r="R35" s="82"/>
      <c r="S35" s="108" t="s">
        <v>25</v>
      </c>
      <c r="T35" s="116">
        <v>1.5</v>
      </c>
      <c r="U35" s="65"/>
    </row>
    <row r="36" spans="1:21" ht="12.75" customHeight="1" x14ac:dyDescent="0.25">
      <c r="A36" s="19"/>
      <c r="C36" s="19" t="s">
        <v>33</v>
      </c>
      <c r="D36" s="19"/>
      <c r="E36" s="19"/>
      <c r="F36" s="25"/>
      <c r="G36" s="296" t="s">
        <v>57</v>
      </c>
      <c r="H36" s="296"/>
      <c r="J36" s="19"/>
      <c r="K36" s="19"/>
      <c r="L36" s="19"/>
      <c r="M36" s="19"/>
      <c r="N36" s="30"/>
      <c r="O36" s="30"/>
      <c r="P36" s="30"/>
      <c r="Q36" s="30"/>
      <c r="R36" s="1"/>
      <c r="S36" s="108" t="s">
        <v>26</v>
      </c>
      <c r="T36" s="115">
        <v>1.6</v>
      </c>
    </row>
    <row r="37" spans="1:21" ht="18" customHeight="1" x14ac:dyDescent="0.25">
      <c r="A37" s="23"/>
      <c r="B37" s="44" t="s">
        <v>12</v>
      </c>
      <c r="C37" s="297">
        <f>H23</f>
        <v>100000</v>
      </c>
      <c r="D37" s="297"/>
      <c r="E37" s="25" t="s">
        <v>2</v>
      </c>
      <c r="G37" s="298" t="e">
        <f>N31</f>
        <v>#VALUE!</v>
      </c>
      <c r="H37" s="298"/>
      <c r="J37" s="19"/>
      <c r="K37" s="19"/>
      <c r="L37" s="68" t="s">
        <v>1</v>
      </c>
      <c r="M37" s="30" t="s">
        <v>12</v>
      </c>
      <c r="N37" s="299" t="e">
        <f>ROUND((C37*G37)*2,1)/2</f>
        <v>#VALUE!</v>
      </c>
      <c r="O37" s="300"/>
      <c r="P37" s="300"/>
      <c r="Q37" s="30"/>
      <c r="R37" s="1"/>
      <c r="S37" s="108" t="s">
        <v>27</v>
      </c>
      <c r="T37" s="115">
        <v>1.5</v>
      </c>
      <c r="U37" s="65"/>
    </row>
    <row r="38" spans="1:21" ht="15" x14ac:dyDescent="0.25">
      <c r="A38" s="23" t="s">
        <v>35</v>
      </c>
      <c r="B38" s="19"/>
      <c r="C38" s="19"/>
      <c r="D38" s="19"/>
      <c r="E38" s="19"/>
      <c r="F38" s="19"/>
      <c r="G38" s="19" t="str">
        <f>Kapitalbezug!C6</f>
        <v>bitte wählen</v>
      </c>
      <c r="H38" s="19"/>
      <c r="I38" s="19"/>
      <c r="J38" s="19"/>
      <c r="K38" s="19"/>
      <c r="L38" s="19"/>
      <c r="M38" s="30"/>
      <c r="O38" s="86"/>
      <c r="P38" s="86"/>
      <c r="Q38" s="30"/>
      <c r="R38" s="1"/>
      <c r="S38" s="108" t="s">
        <v>28</v>
      </c>
      <c r="T38" s="115">
        <v>1.5</v>
      </c>
      <c r="U38" s="65"/>
    </row>
    <row r="39" spans="1:21" ht="18" customHeight="1" x14ac:dyDescent="0.25">
      <c r="A39" s="19"/>
      <c r="B39" s="19" t="s">
        <v>8</v>
      </c>
      <c r="C39" s="19"/>
      <c r="D39" s="19"/>
      <c r="E39" s="19"/>
      <c r="F39" s="19"/>
      <c r="G39" s="301">
        <f>LOOKUP(G38,S29:T41)</f>
        <v>1.5</v>
      </c>
      <c r="H39" s="301"/>
      <c r="I39" s="19"/>
      <c r="K39" s="87"/>
      <c r="L39" s="68" t="s">
        <v>1</v>
      </c>
      <c r="M39" s="30" t="s">
        <v>12</v>
      </c>
      <c r="N39" s="299" t="e">
        <f>ROUND((N37*G39)*2,1)/2</f>
        <v>#VALUE!</v>
      </c>
      <c r="O39" s="300"/>
      <c r="P39" s="300"/>
      <c r="Q39" s="88"/>
      <c r="R39" s="82"/>
      <c r="S39" s="108" t="s">
        <v>29</v>
      </c>
      <c r="T39" s="115">
        <v>1.5</v>
      </c>
      <c r="U39" s="65"/>
    </row>
    <row r="40" spans="1:21" ht="12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31"/>
      <c r="O40" s="89"/>
      <c r="P40" s="89"/>
      <c r="Q40" s="30"/>
      <c r="R40" s="1"/>
      <c r="S40" s="108" t="s">
        <v>30</v>
      </c>
      <c r="T40" s="115">
        <v>1.5</v>
      </c>
      <c r="U40" s="65"/>
    </row>
    <row r="41" spans="1:21" ht="18" customHeight="1" thickBot="1" x14ac:dyDescent="0.3">
      <c r="A41" s="23" t="s">
        <v>36</v>
      </c>
      <c r="B41" s="23"/>
      <c r="C41" s="23"/>
      <c r="D41" s="19"/>
      <c r="E41" s="19"/>
      <c r="F41" s="19"/>
      <c r="G41" s="19"/>
      <c r="H41" s="19"/>
      <c r="I41" s="19"/>
      <c r="J41" s="19"/>
      <c r="K41" s="19"/>
      <c r="L41" s="32" t="s">
        <v>55</v>
      </c>
      <c r="M41" s="58" t="s">
        <v>12</v>
      </c>
      <c r="N41" s="291" t="e">
        <f>N37+N39</f>
        <v>#VALUE!</v>
      </c>
      <c r="O41" s="292"/>
      <c r="P41" s="292"/>
      <c r="R41" s="82"/>
      <c r="S41" s="108" t="s">
        <v>15</v>
      </c>
      <c r="T41" s="115">
        <v>1.5</v>
      </c>
      <c r="U41" s="65"/>
    </row>
    <row r="42" spans="1:21" ht="4.5" customHeight="1" thickTop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21" ht="12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S43" s="109" t="s">
        <v>62</v>
      </c>
      <c r="T43" s="110"/>
      <c r="U43" s="111">
        <v>1.5</v>
      </c>
    </row>
    <row r="44" spans="1:21" ht="15" x14ac:dyDescent="0.25">
      <c r="A44" s="19"/>
      <c r="B44" s="19"/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34"/>
      <c r="Q44" s="34"/>
      <c r="R44" s="90"/>
      <c r="S44" s="107"/>
    </row>
    <row r="45" spans="1:21" ht="8.1" customHeight="1" x14ac:dyDescent="0.25">
      <c r="A45" s="19"/>
      <c r="B45" s="19"/>
      <c r="C45" s="19"/>
      <c r="D45" s="19"/>
      <c r="E45" s="19"/>
      <c r="F45" s="33"/>
      <c r="G45" s="33"/>
      <c r="H45" s="33"/>
      <c r="I45" s="33"/>
      <c r="J45" s="33"/>
      <c r="K45" s="33"/>
      <c r="L45" s="32"/>
      <c r="M45" s="32"/>
      <c r="N45" s="30"/>
      <c r="O45" s="34"/>
      <c r="P45" s="34"/>
      <c r="Q45" s="34"/>
      <c r="R45" s="90"/>
      <c r="S45" s="90"/>
    </row>
    <row r="46" spans="1:21" ht="8.1" customHeight="1" x14ac:dyDescent="0.2">
      <c r="A46" s="19"/>
      <c r="B46" s="19"/>
      <c r="C46" s="19"/>
      <c r="D46" s="19"/>
      <c r="E46" s="19"/>
      <c r="F46" s="35"/>
      <c r="G46" s="35"/>
      <c r="H46" s="35"/>
      <c r="I46" s="35"/>
      <c r="J46" s="35"/>
      <c r="K46" s="35"/>
      <c r="L46" s="35"/>
      <c r="M46" s="35"/>
      <c r="N46" s="19"/>
      <c r="O46" s="19"/>
      <c r="P46" s="19"/>
      <c r="Q46" s="19"/>
    </row>
    <row r="47" spans="1:21" ht="6" customHeight="1" x14ac:dyDescent="0.2">
      <c r="A47" s="19"/>
      <c r="B47" s="19"/>
      <c r="C47" s="19"/>
      <c r="D47" s="36"/>
      <c r="E47" s="36"/>
      <c r="F47" s="36"/>
      <c r="G47" s="36"/>
      <c r="H47" s="37"/>
      <c r="I47" s="37"/>
      <c r="J47" s="38"/>
      <c r="K47" s="38"/>
      <c r="L47" s="35"/>
      <c r="M47" s="35"/>
      <c r="N47" s="19"/>
      <c r="O47" s="19"/>
      <c r="P47" s="19"/>
      <c r="Q47" s="19"/>
    </row>
    <row r="48" spans="1:21" ht="9" customHeight="1" x14ac:dyDescent="0.2">
      <c r="A48" s="19"/>
      <c r="B48" s="39"/>
      <c r="C48" s="39"/>
      <c r="D48" s="37"/>
      <c r="E48" s="37"/>
      <c r="F48" s="37"/>
      <c r="G48" s="37"/>
      <c r="H48" s="40"/>
      <c r="I48" s="40"/>
      <c r="J48" s="38"/>
      <c r="K48" s="38"/>
      <c r="L48" s="35"/>
      <c r="M48" s="35"/>
      <c r="N48" s="19"/>
      <c r="O48" s="19"/>
      <c r="P48" s="19"/>
      <c r="Q48" s="19"/>
    </row>
    <row r="49" spans="1:20" ht="9" customHeight="1" x14ac:dyDescent="0.2">
      <c r="B49" s="12"/>
      <c r="C49" s="12"/>
      <c r="D49" s="2"/>
      <c r="E49" s="2"/>
      <c r="F49" s="2"/>
      <c r="G49" s="2"/>
      <c r="H49" s="11"/>
      <c r="I49" s="11"/>
      <c r="J49" s="3"/>
      <c r="K49" s="3"/>
      <c r="L49" s="66"/>
      <c r="M49" s="66"/>
    </row>
    <row r="50" spans="1:20" ht="6.75" customHeight="1" x14ac:dyDescent="0.2"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20" ht="8.25" customHeight="1" x14ac:dyDescent="0.2">
      <c r="B51" s="12"/>
      <c r="C51" s="12"/>
      <c r="D51" s="2"/>
      <c r="E51" s="2"/>
      <c r="F51" s="2"/>
      <c r="G51" s="2"/>
      <c r="H51" s="11"/>
      <c r="I51" s="11"/>
      <c r="J51" s="3"/>
      <c r="K51" s="3"/>
      <c r="L51" s="66"/>
      <c r="M51" s="66"/>
    </row>
    <row r="52" spans="1:20" ht="9" customHeight="1" x14ac:dyDescent="0.2">
      <c r="A52" s="294"/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70"/>
    </row>
    <row r="53" spans="1:20" ht="9.6" customHeight="1" x14ac:dyDescent="0.2">
      <c r="B53" s="12"/>
      <c r="C53" s="12"/>
      <c r="D53" s="2"/>
      <c r="E53" s="2"/>
      <c r="F53" s="2"/>
      <c r="G53" s="2"/>
      <c r="H53" s="11"/>
      <c r="I53" s="11"/>
      <c r="J53" s="3"/>
      <c r="K53" s="3"/>
      <c r="L53" s="66"/>
      <c r="M53" s="66"/>
    </row>
    <row r="54" spans="1:20" ht="9.6" customHeight="1" x14ac:dyDescent="0.2">
      <c r="B54" s="12"/>
      <c r="C54" s="12"/>
      <c r="D54" s="2"/>
      <c r="E54" s="2"/>
      <c r="F54" s="2"/>
      <c r="G54" s="2"/>
      <c r="H54" s="11"/>
      <c r="I54" s="11"/>
      <c r="J54" s="3"/>
      <c r="K54" s="3"/>
      <c r="L54" s="66"/>
      <c r="M54" s="66"/>
    </row>
    <row r="55" spans="1:20" ht="9.6" customHeight="1" x14ac:dyDescent="0.2">
      <c r="B55" s="12"/>
      <c r="C55" s="12"/>
      <c r="D55" s="2"/>
      <c r="E55" s="2"/>
      <c r="F55" s="13"/>
      <c r="G55" s="13"/>
      <c r="H55" s="11"/>
      <c r="I55" s="11"/>
      <c r="J55" s="3"/>
      <c r="K55" s="3"/>
      <c r="L55" s="66"/>
      <c r="M55" s="66"/>
    </row>
    <row r="56" spans="1:20" ht="9.6" customHeight="1" x14ac:dyDescent="0.2">
      <c r="B56" s="5"/>
      <c r="C56" s="5"/>
      <c r="D56" s="2"/>
      <c r="E56" s="2"/>
      <c r="F56" s="2"/>
      <c r="G56" s="2"/>
      <c r="H56" s="11"/>
      <c r="I56" s="11"/>
      <c r="J56" s="10"/>
      <c r="K56" s="10"/>
      <c r="L56" s="66"/>
      <c r="M56" s="66"/>
      <c r="N56" s="4"/>
      <c r="O56" s="4"/>
      <c r="P56" s="4"/>
      <c r="Q56" s="4"/>
      <c r="R56" s="4"/>
      <c r="S56" s="4"/>
      <c r="T56" s="4"/>
    </row>
    <row r="57" spans="1:20" ht="9.6" customHeight="1" x14ac:dyDescent="0.2">
      <c r="D57" s="2"/>
      <c r="E57" s="2"/>
      <c r="F57" s="2"/>
      <c r="G57" s="2"/>
      <c r="H57" s="11"/>
      <c r="I57" s="11"/>
      <c r="J57" s="3"/>
      <c r="K57" s="3"/>
      <c r="L57" s="66"/>
      <c r="M57" s="66"/>
      <c r="N57" s="4"/>
      <c r="O57" s="4"/>
      <c r="P57" s="4"/>
      <c r="Q57" s="4"/>
      <c r="R57" s="4"/>
      <c r="S57" s="4"/>
      <c r="T57" s="4"/>
    </row>
    <row r="58" spans="1:20" ht="9.6" customHeight="1" x14ac:dyDescent="0.2">
      <c r="B58" s="12"/>
      <c r="C58" s="12"/>
      <c r="D58" s="2"/>
      <c r="E58" s="2"/>
      <c r="F58" s="2"/>
      <c r="G58" s="2"/>
      <c r="H58" s="11"/>
      <c r="I58" s="11"/>
      <c r="J58" s="3"/>
      <c r="K58" s="3"/>
      <c r="L58" s="66"/>
      <c r="M58" s="66"/>
      <c r="N58" s="4"/>
      <c r="O58" s="4"/>
      <c r="P58" s="4"/>
      <c r="Q58" s="4"/>
      <c r="R58" s="4"/>
      <c r="S58" s="4"/>
      <c r="T58" s="4"/>
    </row>
    <row r="59" spans="1:20" ht="9.6" customHeight="1" x14ac:dyDescent="0.2">
      <c r="B59" s="12"/>
      <c r="C59" s="12"/>
      <c r="D59" s="2"/>
      <c r="E59" s="2"/>
      <c r="F59" s="2"/>
      <c r="G59" s="2"/>
      <c r="H59" s="11"/>
      <c r="I59" s="11"/>
      <c r="J59" s="3"/>
      <c r="K59" s="3"/>
      <c r="L59" s="66"/>
      <c r="M59" s="66"/>
      <c r="N59" s="4"/>
      <c r="O59" s="4"/>
      <c r="P59" s="4"/>
      <c r="Q59" s="4"/>
      <c r="R59" s="4"/>
      <c r="S59" s="4"/>
      <c r="T59" s="4"/>
    </row>
    <row r="60" spans="1:20" ht="9.6" customHeight="1" x14ac:dyDescent="0.2">
      <c r="B60" s="12"/>
      <c r="C60" s="12"/>
      <c r="D60" s="2"/>
      <c r="E60" s="2"/>
      <c r="F60" s="2"/>
      <c r="G60" s="2"/>
      <c r="H60" s="11"/>
      <c r="I60" s="11"/>
      <c r="J60" s="3"/>
      <c r="K60" s="3"/>
      <c r="L60" s="66"/>
      <c r="M60" s="66"/>
      <c r="N60" s="4"/>
      <c r="O60" s="4"/>
      <c r="P60" s="4"/>
      <c r="Q60" s="4"/>
      <c r="R60" s="4"/>
      <c r="S60" s="4"/>
      <c r="T60" s="4"/>
    </row>
    <row r="61" spans="1:20" ht="9.6" customHeight="1" x14ac:dyDescent="0.2">
      <c r="B61" s="12"/>
      <c r="C61" s="12"/>
      <c r="D61" s="2"/>
      <c r="E61" s="2"/>
      <c r="F61" s="2"/>
      <c r="G61" s="2"/>
      <c r="H61" s="11"/>
      <c r="I61" s="11"/>
      <c r="J61" s="3"/>
      <c r="K61" s="3"/>
      <c r="L61" s="66"/>
      <c r="M61" s="66"/>
      <c r="N61" s="4"/>
      <c r="O61" s="4"/>
      <c r="P61" s="4"/>
      <c r="Q61" s="4"/>
      <c r="R61" s="4"/>
      <c r="S61" s="4"/>
      <c r="T61" s="4"/>
    </row>
    <row r="62" spans="1:20" ht="9.6" customHeight="1" x14ac:dyDescent="0.2">
      <c r="B62" s="12"/>
      <c r="C62" s="12"/>
      <c r="D62" s="2"/>
      <c r="E62" s="2"/>
      <c r="F62" s="2"/>
      <c r="G62" s="2"/>
      <c r="H62" s="11"/>
      <c r="I62" s="11"/>
      <c r="J62" s="3"/>
      <c r="K62" s="3"/>
      <c r="L62" s="66"/>
      <c r="M62" s="66"/>
      <c r="N62" s="4"/>
      <c r="O62" s="4"/>
      <c r="P62" s="4"/>
      <c r="Q62" s="4"/>
      <c r="R62" s="4"/>
      <c r="S62" s="4"/>
      <c r="T62" s="4"/>
    </row>
    <row r="63" spans="1:20" ht="9.6" customHeight="1" x14ac:dyDescent="0.2">
      <c r="B63" s="12"/>
      <c r="C63" s="12"/>
      <c r="D63" s="2"/>
      <c r="E63" s="2"/>
      <c r="F63" s="13"/>
      <c r="G63" s="13"/>
      <c r="H63" s="11"/>
      <c r="I63" s="11"/>
      <c r="J63" s="3"/>
      <c r="K63" s="3"/>
      <c r="L63" s="66"/>
      <c r="M63" s="66"/>
      <c r="N63" s="4"/>
      <c r="O63" s="4"/>
      <c r="P63" s="4"/>
      <c r="Q63" s="4"/>
      <c r="R63" s="4"/>
      <c r="S63" s="4"/>
      <c r="T63" s="4"/>
    </row>
    <row r="64" spans="1:20" ht="9.6" customHeight="1" x14ac:dyDescent="0.2">
      <c r="B64" s="5"/>
      <c r="C64" s="5"/>
      <c r="D64" s="2"/>
      <c r="E64" s="2"/>
      <c r="F64" s="3"/>
      <c r="G64" s="3"/>
      <c r="H64" s="14"/>
      <c r="I64" s="14"/>
      <c r="J64" s="10"/>
      <c r="K64" s="10"/>
      <c r="L64" s="66"/>
      <c r="M64" s="66"/>
      <c r="N64" s="4"/>
      <c r="O64" s="4"/>
      <c r="P64" s="4"/>
      <c r="Q64" s="4"/>
      <c r="R64" s="4"/>
      <c r="S64" s="4"/>
      <c r="T64" s="4"/>
    </row>
    <row r="65" spans="2:20" ht="9.6" customHeight="1" x14ac:dyDescent="0.2">
      <c r="D65" s="2"/>
      <c r="E65" s="2"/>
      <c r="F65" s="3"/>
      <c r="G65" s="3"/>
      <c r="H65" s="11"/>
      <c r="I65" s="11"/>
      <c r="J65" s="3"/>
      <c r="K65" s="3"/>
      <c r="L65" s="66"/>
      <c r="M65" s="66"/>
      <c r="N65" s="4"/>
      <c r="O65" s="4"/>
      <c r="P65" s="4"/>
      <c r="Q65" s="4"/>
      <c r="R65" s="4"/>
      <c r="S65" s="4"/>
      <c r="T65" s="4"/>
    </row>
    <row r="66" spans="2:20" ht="9.6" customHeight="1" x14ac:dyDescent="0.2">
      <c r="D66" s="2"/>
      <c r="E66" s="2"/>
      <c r="F66" s="3"/>
      <c r="G66" s="3"/>
      <c r="H66" s="11"/>
      <c r="I66" s="11"/>
      <c r="J66" s="3"/>
      <c r="K66" s="3"/>
      <c r="L66" s="66"/>
      <c r="M66" s="66"/>
      <c r="N66" s="4"/>
      <c r="O66" s="4"/>
      <c r="P66" s="4"/>
      <c r="Q66" s="4"/>
      <c r="R66" s="4"/>
      <c r="S66" s="4"/>
      <c r="T66" s="4"/>
    </row>
    <row r="67" spans="2:20" ht="9.6" customHeight="1" x14ac:dyDescent="0.2">
      <c r="D67" s="2"/>
      <c r="E67" s="2"/>
      <c r="F67" s="3"/>
      <c r="G67" s="3"/>
      <c r="H67" s="11"/>
      <c r="I67" s="11"/>
      <c r="J67" s="3"/>
      <c r="K67" s="3"/>
      <c r="L67" s="66"/>
      <c r="M67" s="66"/>
      <c r="N67" s="4"/>
      <c r="O67" s="4"/>
      <c r="P67" s="4"/>
      <c r="Q67" s="4"/>
      <c r="R67" s="4"/>
      <c r="S67" s="4"/>
      <c r="T67" s="4"/>
    </row>
    <row r="68" spans="2:20" ht="9.6" customHeight="1" x14ac:dyDescent="0.2">
      <c r="B68" s="97"/>
      <c r="C68" s="97"/>
      <c r="D68" s="2"/>
      <c r="E68" s="2"/>
      <c r="F68" s="3"/>
      <c r="G68" s="3"/>
      <c r="H68" s="11"/>
      <c r="I68" s="11"/>
      <c r="J68" s="3"/>
      <c r="K68" s="3"/>
      <c r="L68" s="66"/>
      <c r="M68" s="66"/>
      <c r="N68" s="4"/>
      <c r="O68" s="4"/>
      <c r="P68" s="4"/>
      <c r="Q68" s="4"/>
      <c r="R68" s="4"/>
      <c r="S68" s="4"/>
      <c r="T68" s="4"/>
    </row>
    <row r="69" spans="2:20" ht="9.6" customHeight="1" x14ac:dyDescent="0.2">
      <c r="B69" s="97"/>
      <c r="C69" s="97"/>
      <c r="D69" s="2"/>
      <c r="E69" s="2"/>
      <c r="F69" s="3"/>
      <c r="G69" s="3"/>
      <c r="H69" s="11"/>
      <c r="I69" s="11"/>
      <c r="J69" s="3"/>
      <c r="K69" s="3"/>
      <c r="L69" s="66"/>
      <c r="M69" s="66"/>
      <c r="N69" s="4"/>
      <c r="O69" s="4"/>
      <c r="P69" s="4"/>
      <c r="Q69" s="4"/>
      <c r="R69" s="4"/>
      <c r="S69" s="4"/>
      <c r="T69" s="4"/>
    </row>
    <row r="70" spans="2:20" ht="12.75" customHeight="1" x14ac:dyDescent="0.2">
      <c r="B70" s="15" t="s">
        <v>3</v>
      </c>
      <c r="C70" s="98"/>
      <c r="D70" s="99"/>
      <c r="E70" s="98"/>
      <c r="F70" s="3"/>
      <c r="G70" s="3"/>
      <c r="H70" s="11"/>
      <c r="I70" s="11"/>
      <c r="J70" s="3"/>
      <c r="K70" s="3"/>
      <c r="L70" s="66"/>
      <c r="M70" s="66"/>
      <c r="N70" s="4"/>
      <c r="O70" s="4"/>
      <c r="P70" s="4"/>
      <c r="Q70" s="4"/>
      <c r="R70" s="4"/>
      <c r="S70" s="4"/>
      <c r="T70" s="4"/>
    </row>
    <row r="71" spans="2:20" ht="12.75" customHeight="1" x14ac:dyDescent="0.2">
      <c r="B71" s="100" t="s">
        <v>6</v>
      </c>
      <c r="C71" s="101"/>
      <c r="D71" s="102" t="s">
        <v>7</v>
      </c>
      <c r="E71" s="96" t="s">
        <v>59</v>
      </c>
      <c r="F71" s="6"/>
      <c r="G71" s="6"/>
      <c r="H71" s="11"/>
      <c r="I71" s="11"/>
      <c r="J71" s="3"/>
      <c r="K71" s="3"/>
      <c r="L71" s="66"/>
      <c r="M71" s="66"/>
      <c r="N71" s="4"/>
      <c r="O71" s="4"/>
      <c r="P71" s="4"/>
      <c r="Q71" s="4"/>
      <c r="R71" s="4"/>
      <c r="S71" s="4"/>
      <c r="T71" s="4"/>
    </row>
    <row r="72" spans="2:20" ht="12.75" customHeight="1" x14ac:dyDescent="0.2">
      <c r="B72" s="99">
        <v>0</v>
      </c>
      <c r="C72" s="99">
        <v>15855</v>
      </c>
      <c r="D72" s="103">
        <v>0.01</v>
      </c>
      <c r="E72" s="104">
        <v>0</v>
      </c>
      <c r="F72" s="97"/>
      <c r="G72" s="104"/>
      <c r="H72" s="97"/>
      <c r="I72" s="97"/>
      <c r="J72" s="97"/>
      <c r="K72" s="97"/>
      <c r="L72" s="66"/>
      <c r="M72" s="66"/>
      <c r="N72" s="4"/>
      <c r="O72" s="4"/>
      <c r="P72" s="4"/>
      <c r="Q72" s="4"/>
      <c r="R72" s="4"/>
      <c r="S72" s="4"/>
      <c r="T72" s="4"/>
    </row>
    <row r="73" spans="2:20" ht="12.75" customHeight="1" x14ac:dyDescent="0.2">
      <c r="B73" s="99">
        <v>15856</v>
      </c>
      <c r="C73" s="99">
        <v>21140</v>
      </c>
      <c r="D73" s="103">
        <v>0.01</v>
      </c>
      <c r="E73" s="91">
        <v>0</v>
      </c>
      <c r="F73" s="97"/>
      <c r="G73" s="91"/>
      <c r="H73" s="91"/>
      <c r="I73" s="97"/>
      <c r="J73" s="97"/>
      <c r="K73" s="97"/>
      <c r="L73" s="66"/>
      <c r="M73" s="66"/>
      <c r="N73" s="4"/>
      <c r="O73" s="4"/>
      <c r="P73" s="4"/>
      <c r="Q73" s="4"/>
      <c r="R73" s="4"/>
      <c r="S73" s="4"/>
      <c r="T73" s="4"/>
    </row>
    <row r="74" spans="2:20" ht="12.75" customHeight="1" x14ac:dyDescent="0.2">
      <c r="B74" s="99">
        <v>21141</v>
      </c>
      <c r="C74" s="99">
        <v>42280</v>
      </c>
      <c r="D74" s="103">
        <v>0.03</v>
      </c>
      <c r="E74" s="91">
        <v>422</v>
      </c>
      <c r="F74" s="66"/>
      <c r="G74" s="91"/>
      <c r="H74" s="91"/>
      <c r="I74" s="66"/>
      <c r="J74" s="66"/>
      <c r="K74" s="66"/>
      <c r="L74" s="66"/>
      <c r="M74" s="66"/>
      <c r="N74" s="4"/>
      <c r="O74" s="4"/>
      <c r="P74" s="4"/>
      <c r="Q74" s="4"/>
      <c r="R74" s="4"/>
      <c r="S74" s="4"/>
      <c r="T74" s="4"/>
    </row>
    <row r="75" spans="2:20" ht="12.75" customHeight="1" x14ac:dyDescent="0.2">
      <c r="B75" s="99">
        <v>42281</v>
      </c>
      <c r="C75" s="99">
        <v>73990</v>
      </c>
      <c r="D75" s="103">
        <v>0.04</v>
      </c>
      <c r="E75" s="91">
        <v>845</v>
      </c>
      <c r="F75" s="7"/>
      <c r="G75" s="91"/>
      <c r="H75" s="91"/>
      <c r="I75" s="8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2:20" ht="12.75" customHeight="1" x14ac:dyDescent="0.2">
      <c r="B76" s="99">
        <v>73991</v>
      </c>
      <c r="C76" s="99">
        <v>105700</v>
      </c>
      <c r="D76" s="103">
        <v>0.05</v>
      </c>
      <c r="E76" s="91">
        <v>1585</v>
      </c>
      <c r="F76" s="99"/>
      <c r="G76" s="91"/>
      <c r="H76" s="91"/>
      <c r="I76" s="98"/>
      <c r="J76" s="97"/>
      <c r="K76" s="97"/>
    </row>
    <row r="77" spans="2:20" ht="12.75" customHeight="1" x14ac:dyDescent="0.2">
      <c r="B77" s="99">
        <v>105701</v>
      </c>
      <c r="C77" s="99">
        <v>137410</v>
      </c>
      <c r="D77" s="103">
        <v>0.06</v>
      </c>
      <c r="E77" s="91">
        <v>2642</v>
      </c>
      <c r="F77" s="99"/>
      <c r="G77" s="91"/>
      <c r="H77" s="91"/>
      <c r="I77" s="105"/>
      <c r="J77" s="97"/>
      <c r="K77" s="97"/>
    </row>
    <row r="78" spans="2:20" ht="12.75" customHeight="1" x14ac:dyDescent="0.2">
      <c r="B78" s="99">
        <v>137411</v>
      </c>
      <c r="C78" s="99">
        <v>169120</v>
      </c>
      <c r="D78" s="103">
        <v>6.5000000000000002E-2</v>
      </c>
      <c r="E78" s="91">
        <v>3329</v>
      </c>
      <c r="F78" s="106"/>
      <c r="G78" s="91"/>
      <c r="H78" s="91"/>
      <c r="I78" s="104"/>
      <c r="J78" s="97"/>
      <c r="K78" s="97"/>
    </row>
    <row r="79" spans="2:20" ht="12.75" customHeight="1" x14ac:dyDescent="0.2">
      <c r="B79" s="99">
        <v>169121</v>
      </c>
      <c r="C79" s="99">
        <v>211400</v>
      </c>
      <c r="D79" s="103">
        <v>7.0000000000000007E-2</v>
      </c>
      <c r="E79" s="91">
        <v>4175</v>
      </c>
      <c r="F79" s="106"/>
      <c r="G79" s="91"/>
      <c r="H79" s="91"/>
      <c r="I79" s="91"/>
      <c r="J79" s="97"/>
      <c r="K79" s="97"/>
    </row>
    <row r="80" spans="2:20" ht="12.75" customHeight="1" x14ac:dyDescent="0.2">
      <c r="B80" s="99">
        <v>211401</v>
      </c>
      <c r="C80" s="98"/>
      <c r="D80" s="103">
        <v>0.08</v>
      </c>
      <c r="E80" s="91">
        <v>6289</v>
      </c>
      <c r="F80" s="106"/>
      <c r="G80" s="91"/>
      <c r="H80" s="91"/>
      <c r="I80" s="91"/>
      <c r="J80" s="97"/>
      <c r="K80" s="97"/>
    </row>
    <row r="81" spans="2:11" x14ac:dyDescent="0.2">
      <c r="B81" s="15" t="s">
        <v>4</v>
      </c>
      <c r="C81" s="16"/>
      <c r="D81" s="17"/>
      <c r="E81" s="16"/>
      <c r="F81" s="106"/>
      <c r="G81" s="16"/>
      <c r="H81" s="91"/>
      <c r="I81" s="91"/>
      <c r="J81" s="97"/>
      <c r="K81" s="97"/>
    </row>
    <row r="82" spans="2:11" x14ac:dyDescent="0.2">
      <c r="B82" s="99">
        <v>0</v>
      </c>
      <c r="C82" s="99">
        <v>23783</v>
      </c>
      <c r="D82" s="103">
        <v>0.01</v>
      </c>
      <c r="E82" s="104">
        <v>0</v>
      </c>
      <c r="F82" s="106"/>
      <c r="G82" s="104"/>
      <c r="H82" s="91"/>
      <c r="I82" s="91"/>
      <c r="J82" s="97"/>
      <c r="K82" s="97"/>
    </row>
    <row r="83" spans="2:11" x14ac:dyDescent="0.2">
      <c r="B83" s="99">
        <v>23784</v>
      </c>
      <c r="C83" s="99">
        <v>31710</v>
      </c>
      <c r="D83" s="103">
        <v>0.01</v>
      </c>
      <c r="E83" s="91">
        <v>0</v>
      </c>
      <c r="F83" s="106"/>
      <c r="G83" s="91"/>
      <c r="H83" s="91"/>
      <c r="I83" s="91"/>
      <c r="J83" s="97"/>
      <c r="K83" s="97"/>
    </row>
    <row r="84" spans="2:11" x14ac:dyDescent="0.2">
      <c r="B84" s="99">
        <v>31711</v>
      </c>
      <c r="C84" s="99">
        <v>63420</v>
      </c>
      <c r="D84" s="103">
        <v>0.03</v>
      </c>
      <c r="E84" s="91">
        <v>634</v>
      </c>
      <c r="F84" s="106"/>
      <c r="G84" s="91"/>
      <c r="H84" s="91"/>
      <c r="I84" s="91"/>
      <c r="J84" s="97"/>
      <c r="K84" s="97"/>
    </row>
    <row r="85" spans="2:11" x14ac:dyDescent="0.2">
      <c r="B85" s="99">
        <v>63421</v>
      </c>
      <c r="C85" s="99">
        <v>110985</v>
      </c>
      <c r="D85" s="103">
        <v>0.04</v>
      </c>
      <c r="E85" s="91">
        <v>1268</v>
      </c>
      <c r="F85" s="106"/>
      <c r="G85" s="91"/>
      <c r="H85" s="91"/>
      <c r="I85" s="91"/>
      <c r="J85" s="97"/>
      <c r="K85" s="97"/>
    </row>
    <row r="86" spans="2:11" x14ac:dyDescent="0.2">
      <c r="B86" s="99">
        <v>110986</v>
      </c>
      <c r="C86" s="99">
        <v>158550</v>
      </c>
      <c r="D86" s="103">
        <v>0.05</v>
      </c>
      <c r="E86" s="91">
        <v>2378</v>
      </c>
      <c r="F86" s="56"/>
      <c r="G86" s="91"/>
      <c r="H86" s="91"/>
      <c r="I86" s="16"/>
      <c r="J86" s="97"/>
      <c r="K86" s="97"/>
    </row>
    <row r="87" spans="2:11" x14ac:dyDescent="0.2">
      <c r="B87" s="99">
        <v>158551</v>
      </c>
      <c r="C87" s="99">
        <v>206115</v>
      </c>
      <c r="D87" s="103">
        <v>0.06</v>
      </c>
      <c r="E87" s="91">
        <v>3964</v>
      </c>
      <c r="F87" s="106"/>
      <c r="G87" s="91"/>
      <c r="H87" s="91"/>
      <c r="I87" s="104"/>
      <c r="J87" s="97"/>
      <c r="K87" s="97"/>
    </row>
    <row r="88" spans="2:11" x14ac:dyDescent="0.2">
      <c r="B88" s="99">
        <v>206116</v>
      </c>
      <c r="C88" s="99">
        <v>253680</v>
      </c>
      <c r="D88" s="103">
        <v>6.5000000000000002E-2</v>
      </c>
      <c r="E88" s="91">
        <v>4994</v>
      </c>
      <c r="F88" s="106"/>
      <c r="G88" s="91"/>
      <c r="H88" s="91"/>
      <c r="I88" s="91"/>
      <c r="J88" s="97"/>
      <c r="K88" s="97"/>
    </row>
    <row r="89" spans="2:11" x14ac:dyDescent="0.2">
      <c r="B89" s="99">
        <v>253681</v>
      </c>
      <c r="C89" s="99">
        <v>317100</v>
      </c>
      <c r="D89" s="103">
        <v>7.0000000000000007E-2</v>
      </c>
      <c r="E89" s="91">
        <v>6263</v>
      </c>
      <c r="F89" s="106"/>
      <c r="G89" s="91"/>
      <c r="H89" s="91"/>
      <c r="I89" s="91"/>
      <c r="J89" s="97"/>
      <c r="K89" s="97"/>
    </row>
    <row r="90" spans="2:11" x14ac:dyDescent="0.2">
      <c r="B90" s="99">
        <v>317101</v>
      </c>
      <c r="C90" s="98"/>
      <c r="D90" s="103">
        <v>0.08</v>
      </c>
      <c r="E90" s="91">
        <v>9434</v>
      </c>
      <c r="F90" s="106"/>
      <c r="G90" s="91"/>
      <c r="H90" s="91"/>
      <c r="I90" s="91"/>
      <c r="J90" s="97"/>
      <c r="K90" s="97"/>
    </row>
    <row r="91" spans="2:11" x14ac:dyDescent="0.2">
      <c r="B91" s="15" t="s">
        <v>5</v>
      </c>
      <c r="C91" s="16"/>
      <c r="D91" s="17"/>
      <c r="E91" s="16"/>
      <c r="F91" s="106"/>
      <c r="G91" s="16"/>
      <c r="H91" s="91"/>
      <c r="I91" s="91"/>
      <c r="J91" s="97"/>
      <c r="K91" s="97"/>
    </row>
    <row r="92" spans="2:11" x14ac:dyDescent="0.2">
      <c r="B92" s="99">
        <v>0</v>
      </c>
      <c r="C92" s="99">
        <v>31710</v>
      </c>
      <c r="D92" s="103">
        <v>0.01</v>
      </c>
      <c r="E92" s="104">
        <v>0</v>
      </c>
      <c r="F92" s="106"/>
      <c r="G92" s="104"/>
      <c r="H92" s="91"/>
      <c r="I92" s="91"/>
      <c r="J92" s="97"/>
      <c r="K92" s="97"/>
    </row>
    <row r="93" spans="2:11" x14ac:dyDescent="0.2">
      <c r="B93" s="99">
        <v>31711</v>
      </c>
      <c r="C93" s="99">
        <v>42280</v>
      </c>
      <c r="D93" s="103">
        <v>0.01</v>
      </c>
      <c r="E93" s="91">
        <v>0</v>
      </c>
      <c r="F93" s="106"/>
      <c r="G93" s="91"/>
      <c r="H93" s="91"/>
      <c r="I93" s="91"/>
      <c r="J93" s="97"/>
      <c r="K93" s="97"/>
    </row>
    <row r="94" spans="2:11" x14ac:dyDescent="0.2">
      <c r="B94" s="99">
        <v>42281</v>
      </c>
      <c r="C94" s="99">
        <v>84560</v>
      </c>
      <c r="D94" s="103">
        <v>0.03</v>
      </c>
      <c r="E94" s="91">
        <v>846</v>
      </c>
      <c r="F94" s="106"/>
      <c r="G94" s="91"/>
      <c r="H94" s="91"/>
      <c r="I94" s="91"/>
      <c r="J94" s="97"/>
      <c r="K94" s="97"/>
    </row>
    <row r="95" spans="2:11" x14ac:dyDescent="0.2">
      <c r="B95" s="99">
        <v>84561</v>
      </c>
      <c r="C95" s="99">
        <v>147980</v>
      </c>
      <c r="D95" s="103">
        <v>0.04</v>
      </c>
      <c r="E95" s="91">
        <v>1691</v>
      </c>
      <c r="F95" s="56"/>
      <c r="G95" s="91"/>
      <c r="H95" s="91"/>
      <c r="I95" s="16"/>
      <c r="J95" s="97"/>
      <c r="K95" s="97"/>
    </row>
    <row r="96" spans="2:11" x14ac:dyDescent="0.2">
      <c r="B96" s="99">
        <v>147981</v>
      </c>
      <c r="C96" s="99">
        <v>211400</v>
      </c>
      <c r="D96" s="103">
        <v>0.05</v>
      </c>
      <c r="E96" s="91">
        <v>3171</v>
      </c>
      <c r="F96" s="92"/>
      <c r="G96" s="91"/>
      <c r="H96" s="91"/>
      <c r="I96" s="104"/>
      <c r="J96" s="97"/>
      <c r="K96" s="97"/>
    </row>
    <row r="97" spans="2:11" x14ac:dyDescent="0.2">
      <c r="B97" s="99">
        <v>211401</v>
      </c>
      <c r="C97" s="99">
        <v>274820</v>
      </c>
      <c r="D97" s="103">
        <v>0.06</v>
      </c>
      <c r="E97" s="91">
        <v>5285</v>
      </c>
      <c r="F97" s="106"/>
      <c r="G97" s="91"/>
      <c r="H97" s="91"/>
      <c r="I97" s="91"/>
      <c r="J97" s="97"/>
      <c r="K97" s="97"/>
    </row>
    <row r="98" spans="2:11" x14ac:dyDescent="0.2">
      <c r="B98" s="99">
        <v>274821</v>
      </c>
      <c r="C98" s="99">
        <v>338240</v>
      </c>
      <c r="D98" s="103">
        <v>6.5000000000000002E-2</v>
      </c>
      <c r="E98" s="91">
        <v>6659</v>
      </c>
      <c r="F98" s="106"/>
      <c r="G98" s="91"/>
      <c r="H98" s="91"/>
      <c r="I98" s="91"/>
      <c r="J98" s="97"/>
      <c r="K98" s="97"/>
    </row>
    <row r="99" spans="2:11" x14ac:dyDescent="0.2">
      <c r="B99" s="99">
        <v>338241</v>
      </c>
      <c r="C99" s="99">
        <v>422800</v>
      </c>
      <c r="D99" s="103">
        <v>7.0000000000000007E-2</v>
      </c>
      <c r="E99" s="91">
        <v>8350</v>
      </c>
      <c r="F99" s="106"/>
      <c r="G99" s="91"/>
      <c r="H99" s="91"/>
      <c r="I99" s="91"/>
      <c r="J99" s="97"/>
      <c r="K99" s="97"/>
    </row>
    <row r="100" spans="2:11" x14ac:dyDescent="0.2">
      <c r="B100" s="99">
        <v>422801</v>
      </c>
      <c r="C100" s="99"/>
      <c r="D100" s="103">
        <v>0.08</v>
      </c>
      <c r="E100" s="93">
        <v>12578</v>
      </c>
      <c r="F100" s="106"/>
      <c r="G100" s="93"/>
      <c r="H100" s="93"/>
      <c r="I100" s="91"/>
      <c r="J100" s="97"/>
      <c r="K100" s="97"/>
    </row>
    <row r="101" spans="2:11" x14ac:dyDescent="0.2">
      <c r="B101" s="99"/>
      <c r="C101" s="99"/>
      <c r="D101" s="99"/>
      <c r="E101" s="99"/>
      <c r="F101" s="106"/>
      <c r="G101" s="106"/>
      <c r="H101" s="91"/>
      <c r="I101" s="91"/>
      <c r="J101" s="97"/>
      <c r="K101" s="97"/>
    </row>
    <row r="102" spans="2:11" x14ac:dyDescent="0.2">
      <c r="B102" s="94"/>
      <c r="C102" s="94"/>
      <c r="D102" s="94"/>
      <c r="E102" s="94"/>
      <c r="F102" s="55"/>
      <c r="G102" s="55"/>
      <c r="H102" s="91"/>
      <c r="I102" s="91"/>
    </row>
    <row r="103" spans="2:11" x14ac:dyDescent="0.2">
      <c r="B103" s="94"/>
      <c r="C103" s="94"/>
      <c r="D103" s="95"/>
      <c r="E103" s="95"/>
      <c r="F103" s="55"/>
      <c r="G103" s="55"/>
      <c r="H103" s="91"/>
      <c r="I103" s="91"/>
    </row>
  </sheetData>
  <sheetProtection selectLockedCells="1"/>
  <mergeCells count="30">
    <mergeCell ref="N18:P18"/>
    <mergeCell ref="B15:O15"/>
    <mergeCell ref="F16:J16"/>
    <mergeCell ref="B17:C17"/>
    <mergeCell ref="D17:E17"/>
    <mergeCell ref="F17:G17"/>
    <mergeCell ref="H17:I17"/>
    <mergeCell ref="J17:K17"/>
    <mergeCell ref="N17:P17"/>
    <mergeCell ref="B18:C18"/>
    <mergeCell ref="D18:E18"/>
    <mergeCell ref="F18:G18"/>
    <mergeCell ref="H18:I18"/>
    <mergeCell ref="J18:K18"/>
    <mergeCell ref="H21:I21"/>
    <mergeCell ref="H23:I23"/>
    <mergeCell ref="N29:O29"/>
    <mergeCell ref="H31:I31"/>
    <mergeCell ref="L31:M31"/>
    <mergeCell ref="N31:O31"/>
    <mergeCell ref="N41:P41"/>
    <mergeCell ref="C44:O44"/>
    <mergeCell ref="A52:O52"/>
    <mergeCell ref="G35:H35"/>
    <mergeCell ref="G36:H36"/>
    <mergeCell ref="C37:D37"/>
    <mergeCell ref="G37:H37"/>
    <mergeCell ref="N37:P37"/>
    <mergeCell ref="G39:H39"/>
    <mergeCell ref="N39:P39"/>
  </mergeCells>
  <dataValidations count="1">
    <dataValidation type="list" allowBlank="1" showInputMessage="1" showErrorMessage="1" sqref="Q18" xr:uid="{00000000-0002-0000-0100-000000000000}">
      <formula1>$U$18:$U$20</formula1>
    </dataValidation>
  </dataValidations>
  <pageMargins left="0.6692913385826772" right="0.6692913385826772" top="0.82677165354330717" bottom="0.78740157480314965" header="0.51181102362204722" footer="0.43307086614173229"/>
  <pageSetup paperSize="9" scale="95" orientation="portrait" r:id="rId1"/>
  <headerFooter alignWithMargins="0">
    <oddFooter>&amp;L&amp;8FNP11a1802</oddFooter>
  </headerFooter>
</worksheet>
</file>

<file path=docMetadata/LabelInfo.xml><?xml version="1.0" encoding="utf-8"?>
<clbl:labelList xmlns:clbl="http://schemas.microsoft.com/office/2020/mipLabelMetadata">
  <clbl:label id="{c27dff38-4488-41a6-92cb-cc7d5269364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Kapitalbezug</vt:lpstr>
      <vt:lpstr>Steuerberechnung</vt:lpstr>
      <vt:lpstr>Kapitalbezug!Druckbereich</vt:lpstr>
      <vt:lpstr>Steuerberechnung!Druckbereich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</dc:creator>
  <cp:lastModifiedBy>Schalk Robert</cp:lastModifiedBy>
  <cp:lastPrinted>2022-05-05T05:22:38Z</cp:lastPrinted>
  <dcterms:created xsi:type="dcterms:W3CDTF">2010-09-11T17:56:19Z</dcterms:created>
  <dcterms:modified xsi:type="dcterms:W3CDTF">2026-02-18T13:55:16Z</dcterms:modified>
</cp:coreProperties>
</file>